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<sst xmlns="http://schemas.openxmlformats.org/spreadsheetml/2006/main" count="1354" uniqueCount="255">
  <si>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</si>
  <si>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</si>
  <si>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</si>
  <si>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</si>
  <si>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</si>
  <si>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</si>
  <si>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</si>
  <si>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</si>
  <si>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</si>
  <si>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</si>
  <si>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</si>
  <si>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</si>
  <si>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</si>
  <si>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</si>
  <si>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</si>
  <si>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</si>
  <si>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</si>
  <si>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</si>
  <si>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</si>
  <si>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</si>
  <si>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</si>
  <si>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</si>
  <si>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</si>
  <si>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</si>
  <si>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</si>
  <si>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</si>
  <si>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</si>
  <si>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</si>
  <si>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</si>
  <si>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</si>
  <si>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</si>
  <si>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</si>
  <si>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</si>
  <si>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</si>
  <si>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</si>
  <si>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</si>
  <si>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</si>
  <si>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</si>
  <si>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</si>
  <si>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</si>
  <si>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</si>
  <si>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</si>
  <si>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</si>
  <si>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</si>
  <si>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</si>
  <si>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</si>
  <si>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</si>
  <si>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</si>
  <si>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</si>
  <si>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</si>
  <si>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</si>
  <si>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</si>
  <si>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</si>
  <si>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</si>
  <si>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</si>
  <si>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</si>
  <si>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</si>
  <si>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</si>
  <si>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</si>
  <si>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</si>
  <si>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</si>
  <si>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</si>
  <si>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</si>
  <si>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</si>
  <si>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</si>
  <si>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</si>
  <si>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</si>
  <si>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</si>
  <si>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</si>
  <si>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</si>
  <si>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</si>
  <si>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</si>
  <si>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</si>
  <si>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</si>
  <si>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</si>
  <si>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</si>
  <si>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</si>
  <si>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</si>
  <si>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</si>
  <si>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</si>
  <si>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</si>
  <si>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</si>
  <si>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</si>
  <si>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</si>
  <si>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</si>
  <si>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</si>
  <si>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</si>
  <si>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</si>
  <si>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</si>
  <si>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</si>
  <si>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</si>
  <si>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</si>
  <si>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</si>
  <si>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</si>
  <si>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</si>
  <si>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</si>
  <si>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</si>
  <si>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</si>
  <si>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</si>
  <si>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</si>
  <si>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</si>
  <si>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</si>
  <si>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</si>
  <si>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</si>
  <si>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</si>
  <si>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</si>
  <si>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</si>
  <si>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</si>
  <si>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</si>
  <si>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</si>
  <si>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</si>
  <si>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</si>
  <si>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</si>
  <si>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</si>
  <si>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</si>
  <si>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</si>
  <si>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</si>
  <si>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</si>
  <si>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</si>
  <si>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</si>
  <si>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</si>
  <si>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</si>
  <si>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</si>
  <si>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</si>
  <si>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</si>
  <si>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</si>
  <si>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</si>
  <si>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</si>
  <si>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</si>
  <si>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</si>
  <si>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</si>
  <si>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</si>
  <si>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</si>
  <si>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</si>
  <si>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</si>
  <si>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</si>
  <si>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</si>
  <si>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</si>
  <si>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</si>
  <si>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</si>
  <si>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</si>
  <si>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</si>
  <si>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</si>
  <si>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</si>
  <si>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</si>
  <si>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</si>
  <si>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</si>
  <si>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</si>
  <si>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</si>
  <si>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</si>
  <si>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</si>
  <si>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</si>
  <si>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</si>
  <si>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</si>
  <si>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</si>
  <si>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</si>
  <si>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</si>
  <si>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</si>
  <si>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</si>
  <si>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</si>
  <si>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</si>
  <si>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</si>
  <si>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</si>
  <si>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</si>
  <si>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</si>
  <si>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</si>
  <si>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</si>
  <si>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</si>
  <si>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</si>
  <si>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</si>
  <si>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</si>
  <si>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</si>
  <si>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</si>
  <si>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</si>
  <si>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</si>
  <si>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</si>
  <si>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</si>
  <si>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</si>
  <si>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</si>
  <si>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</si>
  <si>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Peru</t>
  </si>
  <si>
    <t>INEI10</t>
  </si>
  <si>
    <t>LLECE13</t>
  </si>
  <si>
    <t>INEI15</t>
  </si>
  <si>
    <t>LLECE SERCE 2008</t>
  </si>
  <si>
    <t>2010 Encuesta Nacional a Instituciones Educativas, INEI/ENEDU</t>
  </si>
  <si>
    <t>LLECE TERCE 2013</t>
  </si>
  <si>
    <t>2015 Encuesta Nacional a Instituciones Educativas, INEI/ENEDU</t>
  </si>
  <si>
    <t>Survey</t>
  </si>
  <si>
    <t>Agua potable</t>
  </si>
  <si>
    <t>Red publica dentro del local escolar</t>
  </si>
  <si>
    <t>Red publica fuera del local escolar</t>
  </si>
  <si>
    <t>Pilón de uso público</t>
  </si>
  <si>
    <t>Camión - cisterna u otro similar</t>
  </si>
  <si>
    <t>Pozo</t>
  </si>
  <si>
    <t>Rio, acequia, manatial o similar</t>
  </si>
  <si>
    <t>Otro</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</si>
  <si>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Missing values (14 of 195) are excluded from the analysis. </t>
  </si>
  <si>
    <t>There was no response category for no water facility. 50% of wells and 50% of "other" are assumed to be of an improved type. The proportion of schools with wash basins which have clean water available ("lavaderos con agua limpia disponible") was applied as a ratio to the proportion of schools with improved faciltiies to estimate drinking water availability. Survey appears to only include pre-primary and primary.</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</si>
  <si>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</si>
  <si>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There was no response category for no water facility. 50% of wells and 50% of "other" are assumed to be of an improved type. The proportion of schools with wash basins which have clean water available ("lavaderos con agua limpia disponible") was applied as a ratio to the proportion of schools with improved faciltiies to estimate drinking water availability.</t>
  </si>
  <si>
    <t>Yes</t>
  </si>
  <si>
    <t>Banos en buen estado</t>
  </si>
  <si>
    <t>Estimated from banos en buen estado</t>
  </si>
  <si>
    <t>Inodoro conectado a red pública</t>
  </si>
  <si>
    <t>Inodoro no conectado a red pública</t>
  </si>
  <si>
    <t>Silo, pozo ciego o pozo septico</t>
  </si>
  <si>
    <t>Pozo séptico</t>
  </si>
  <si>
    <t>Piso turco</t>
  </si>
  <si>
    <t>Pozo ciego o negro</t>
  </si>
  <si>
    <t>No</t>
  </si>
  <si>
    <t>No handwashing data</t>
  </si>
  <si>
    <t>Handwashing facilities with clean water available are reported by number. Schools with 0 are assumed to not have a facility with water available (no missing data). Soap presence is unknown. Survey appears to only include pre-primary and primary.</t>
  </si>
  <si>
    <t xml:space="preserve">Handwashing facilities with clean water available are reported by number. Schools with 0 or missing data (10.5%) are assumed to not have a facility with water available. Soap presence is unknown. </t>
  </si>
  <si>
    <r>
      <t>b</t>
    </r>
    <r>
      <rPr>
        <sz val="10"/>
        <rFont val="Arial"/>
        <family val="2"/>
      </rPr>
      <t>Percentage of population residing in urban areas, Source: UN Population Division (2014)</t>
    </r>
  </si>
  <si>
    <r>
      <t>c</t>
    </r>
    <r>
      <rPr>
        <sz val="10"/>
        <rFont val="Arial"/>
        <family val="2"/>
      </rPr>
      <t>Source: UNESCO Institute for Statistics (2016)</t>
    </r>
  </si>
  <si>
    <t>Desague</t>
  </si>
  <si>
    <t>Alcantarillado</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</si>
  <si>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</si>
  <si>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</si>
  <si>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</si>
  <si>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</si>
  <si>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</si>
  <si>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</si>
  <si>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</si>
  <si>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</si>
  <si>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</si>
  <si>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</si>
  <si>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</si>
  <si>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</si>
  <si>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</si>
  <si>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</si>
  <si>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</si>
  <si>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</si>
  <si>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</si>
  <si>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</si>
  <si>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</si>
  <si>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</si>
  <si>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No sanitation data available.</t>
  </si>
  <si>
    <t>No handwashing facilities data available.</t>
  </si>
  <si>
    <t>POPULATION OF SCHOOL AGE CHILDREN</t>
  </si>
  <si>
    <r>
      <t xml:space="preserve">School Age Population 
</t>
    </r>
    <r>
      <rPr>
        <sz val="8"/>
        <rFont val="Arial"/>
        <family val="2"/>
      </rPr>
      <t>Source: UN Population Div &amp; UNESCO</t>
    </r>
  </si>
  <si>
    <t>Improved &amp; lavaderos tiene agua limpia disponible</t>
  </si>
  <si>
    <t xml:space="preserve">Improved &amp; 1 or more functional </t>
  </si>
  <si>
    <t>Improved &amp; 2 or more functional</t>
  </si>
  <si>
    <t>1 or more functional</t>
  </si>
  <si>
    <t>The secondary school estimate is based on coverage in lower and upper secondary schools and the school age population for each level. The national estimate is based on coverage in primary and secondary schools and the number of schools from the 2015 INEI. The estimate is not used based on comparison with primary data sources available.</t>
  </si>
  <si>
    <t>Tienen agua limpia disponible</t>
  </si>
  <si>
    <t>SSHH cuentan con lavaderos/lavatorios</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</si>
  <si>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to estimate improved sanitation since only 'desague' is included, which excludes a number of 'improved' facility types. For domains where coverage of desague is at least 90%, the remaining schools are assumed to have other facility types of which 50% are improved, and the estimate is used. Missing data (14 of 188) are excluded from the analysis.</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</si>
  <si>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'alcantarillado' is included, which excludes a number of 'improved' facility types. For domains where coverage of alcantarillado is at least 90%, the remaining schools are assumed to have other facility types of which 50% are improved, and the estimate is used. 'Banos en buen estado' are used as a rough estimate for improved and usable facilities, which is assumed to estimate 'basic' coverage in the absence of other data.</t>
  </si>
  <si>
    <t xml:space="preserve">The proportion of schools with 1 or more functional toilet is applied to the proportion with an improved facility type to estimate schools wth functional and improved facilities. The proportion of schools with 2 or more functional toilets is applied to the proportion with an improved facility type to provide a rough estimate of the proportion with basic service given that in most cases having only one toilet means it is not single-sex. 50% of "pozo ciego o negro" are assumed to be of an improved type due to the ambiguous nature of the category. </t>
  </si>
  <si>
    <t>The proportion of schools with 1 or more functional toilet is applied to the proportion with an improved facility type to estimate schools wth functional and improved facilities. The proportion of schools with 2 or more functional toilets is applied to the proportion with an improved facility type to provide a rough estimate of the proportion with basic service given that in most cases having only one toilet means it is not single-sex. Assume 25% of the pozo category are unimproved based on 2015 data where pozo septico is separate and a little less than half the total. Pozo ciego o negro was split 50/50 in 2015 data analysis due to the ambiguous nature of the category. Survey appears to only include pre-primary and primary.</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</si>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</sst>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3" fillId="2" borderId="11" xfId="0" applyFont="true" applyFill="true" applyBorder="true" applyAlignment="true">
      <alignment horizontal="center" vertical="center"/>
    </xf>
    <xf numFmtId="164" fontId="3" fillId="0" borderId="2" xfId="0" applyNumberFormat="true" applyFont="true" applyBorder="true" applyAlignment="true">
      <alignment horizontal="center" vertical="center" wrapText="true"/>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2" borderId="13" xfId="0" applyFont="true" applyFill="true" applyBorder="true" applyAlignment="true">
      <alignment horizontal="left" vertical="center" indent="1"/>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164" fontId="3" fillId="0" borderId="22" xfId="0" applyNumberFormat="true" applyFont="true" applyBorder="true" applyAlignment="true">
      <alignment horizontal="center" vertical="center" wrapText="true"/>
    </xf>
    <xf numFmtId="0" fontId="3" fillId="0" borderId="22" xfId="0" applyFont="true" applyBorder="true" applyAlignment="true">
      <alignment horizontal="center" vertical="center" wrapText="true"/>
    </xf>
    <xf numFmtId="164" fontId="3" fillId="0" borderId="24" xfId="0" applyNumberFormat="true"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1" fontId="0" fillId="0" borderId="0" xfId="0" applyNumberFormat="true" applyFill="true" applyBorder="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xf>
    <xf numFmtId="164" fontId="90" fillId="64" borderId="99" xfId="0" applyNumberFormat="true" applyFont="true" applyFill="true" applyBorder="true" applyAlignment="true" applyProtection="true">
      <alignment horizontal="center"/>
    </xf>
    <xf numFmtId="0" fontId="91" fillId="65" borderId="100" xfId="0" applyNumberFormat="true" applyFont="true" applyFill="true" applyBorder="true" applyAlignment="true" applyProtection="true">
      <alignment horizontal="center"/>
    </xf>
    <xf numFmtId="0" fontId="92" fillId="66" borderId="101" xfId="0" applyNumberFormat="true" applyFont="true" applyFill="true" applyBorder="true" applyAlignment="true" applyProtection="true">
      <alignment horizontal="center"/>
    </xf>
    <xf numFmtId="0" fontId="93" fillId="67" borderId="102" xfId="0" applyNumberFormat="true" applyFont="true" applyFill="true" applyBorder="true" applyAlignment="true" applyProtection="true">
      <alignment horizontal="center"/>
    </xf>
    <xf numFmtId="0" fontId="94" fillId="68" borderId="103" xfId="0" applyNumberFormat="true" applyFont="true" applyFill="true" applyBorder="true" applyAlignment="true" applyProtection="true">
      <alignment horizontal="center"/>
    </xf>
    <xf numFmtId="164" fontId="95" fillId="69" borderId="104" xfId="0" applyNumberFormat="true" applyFont="true" applyFill="true" applyBorder="true" applyAlignment="true" applyProtection="true">
      <alignment horizontal="center"/>
    </xf>
    <xf numFmtId="0" fontId="96" fillId="70" borderId="105" xfId="0" applyNumberFormat="true" applyFont="true" applyFill="true" applyBorder="true" applyAlignment="true" applyProtection="true">
      <alignment horizontal="center"/>
    </xf>
    <xf numFmtId="0" fontId="97" fillId="71" borderId="106" xfId="0" applyNumberFormat="true" applyFont="true" applyFill="true" applyBorder="true" applyAlignment="true" applyProtection="true">
      <alignment horizontal="center"/>
    </xf>
    <xf numFmtId="0" fontId="98" fillId="72" borderId="107" xfId="0" applyNumberFormat="true" applyFont="true" applyFill="true" applyBorder="true" applyAlignment="true" applyProtection="true">
      <alignment horizontal="center"/>
    </xf>
    <xf numFmtId="0" fontId="99" fillId="73" borderId="108" xfId="0" applyNumberFormat="true" applyFont="true" applyFill="true" applyBorder="true" applyAlignment="true" applyProtection="true">
      <alignment horizontal="center"/>
    </xf>
    <xf numFmtId="164" fontId="100" fillId="74" borderId="109" xfId="0" applyNumberFormat="true" applyFont="true" applyFill="true" applyBorder="true" applyAlignment="true" applyProtection="true">
      <alignment horizontal="center"/>
    </xf>
    <xf numFmtId="0" fontId="101" fillId="75" borderId="110" xfId="0" applyNumberFormat="true" applyFont="true" applyFill="true" applyBorder="true" applyAlignment="true" applyProtection="true">
      <alignment horizontal="center"/>
    </xf>
    <xf numFmtId="0" fontId="102" fillId="76" borderId="111" xfId="0" applyNumberFormat="true" applyFont="true" applyFill="true" applyBorder="true" applyAlignment="true" applyProtection="true">
      <alignment horizontal="center"/>
    </xf>
    <xf numFmtId="0" fontId="103" fillId="77" borderId="112" xfId="0" applyNumberFormat="true" applyFont="true" applyFill="true" applyBorder="true" applyAlignment="true" applyProtection="true">
      <alignment horizontal="center"/>
    </xf>
    <xf numFmtId="0" fontId="104" fillId="78" borderId="113" xfId="0" applyNumberFormat="true" applyFont="true" applyFill="true" applyBorder="true" applyAlignment="true" applyProtection="true">
      <alignment horizontal="center"/>
    </xf>
    <xf numFmtId="164" fontId="105" fillId="79" borderId="114" xfId="0" applyNumberFormat="true" applyFont="true" applyFill="true" applyBorder="true" applyAlignment="true" applyProtection="true">
      <alignment horizontal="center"/>
    </xf>
    <xf numFmtId="0" fontId="106" fillId="80" borderId="115" xfId="0" applyNumberFormat="true" applyFont="true" applyFill="true" applyBorder="true" applyAlignment="true" applyProtection="true">
      <alignment horizontal="center"/>
    </xf>
    <xf numFmtId="0" fontId="107" fillId="81" borderId="116" xfId="0" applyNumberFormat="true" applyFont="true" applyFill="true" applyBorder="true" applyAlignment="true" applyProtection="true">
      <alignment horizontal="center"/>
    </xf>
    <xf numFmtId="0" fontId="108" fillId="82" borderId="117" xfId="0" applyNumberFormat="true" applyFont="true" applyFill="true" applyBorder="true" applyAlignment="true" applyProtection="true">
      <alignment horizontal="center"/>
    </xf>
    <xf numFmtId="0" fontId="109" fillId="83" borderId="118" xfId="0" applyNumberFormat="true" applyFont="true" applyFill="true" applyBorder="true" applyAlignment="true" applyProtection="true">
      <alignment horizontal="center"/>
    </xf>
    <xf numFmtId="164" fontId="110" fillId="84" borderId="119" xfId="0" applyNumberFormat="true" applyFont="true" applyFill="true" applyBorder="true" applyAlignment="true" applyProtection="true">
      <alignment horizontal="center"/>
    </xf>
    <xf numFmtId="0" fontId="111" fillId="85" borderId="120" xfId="0" applyNumberFormat="true" applyFont="true" applyFill="true" applyBorder="true" applyAlignment="true" applyProtection="true">
      <alignment horizontal="center"/>
    </xf>
    <xf numFmtId="0" fontId="112" fillId="86" borderId="121" xfId="0" applyNumberFormat="true" applyFont="true" applyFill="true" applyBorder="true" applyAlignment="true" applyProtection="true">
      <alignment horizontal="center"/>
    </xf>
    <xf numFmtId="0" fontId="113" fillId="87" borderId="122" xfId="0" applyNumberFormat="true" applyFont="true" applyFill="true" applyBorder="true" applyAlignment="true" applyProtection="true">
      <alignment horizontal="center"/>
    </xf>
    <xf numFmtId="0" fontId="114" fillId="88" borderId="123" xfId="0" applyNumberFormat="true" applyFont="true" applyFill="true" applyBorder="true" applyAlignment="true" applyProtection="true">
      <alignment horizontal="center"/>
    </xf>
    <xf numFmtId="164" fontId="115" fillId="89" borderId="124" xfId="0" applyNumberFormat="true" applyFont="true" applyFill="true" applyBorder="true" applyAlignment="true" applyProtection="true">
      <alignment horizontal="center"/>
    </xf>
    <xf numFmtId="0" fontId="116" fillId="90" borderId="125" xfId="0" applyNumberFormat="true" applyFont="true" applyFill="true" applyBorder="true" applyAlignment="true" applyProtection="true">
      <alignment horizontal="center"/>
    </xf>
    <xf numFmtId="0" fontId="117" fillId="91" borderId="126" xfId="0" applyNumberFormat="true" applyFont="true" applyFill="true" applyBorder="true" applyAlignment="true" applyProtection="true">
      <alignment horizontal="center"/>
    </xf>
    <xf numFmtId="0" fontId="118" fillId="92" borderId="127" xfId="0" applyNumberFormat="true" applyFont="true" applyFill="true" applyBorder="true" applyAlignment="true" applyProtection="true">
      <alignment horizontal="center"/>
    </xf>
    <xf numFmtId="0" fontId="119" fillId="93" borderId="128" xfId="0" applyNumberFormat="true" applyFont="true" applyFill="true" applyBorder="true" applyAlignment="true" applyProtection="true">
      <alignment horizontal="center"/>
    </xf>
    <xf numFmtId="164" fontId="120" fillId="94" borderId="129" xfId="0" applyNumberFormat="true" applyFont="true" applyFill="true" applyBorder="true" applyAlignment="true" applyProtection="true">
      <alignment horizontal="center"/>
    </xf>
    <xf numFmtId="0" fontId="121" fillId="95" borderId="130" xfId="0" applyNumberFormat="true" applyFont="true" applyFill="true" applyBorder="true" applyAlignment="true" applyProtection="true">
      <alignment horizontal="center"/>
    </xf>
    <xf numFmtId="0" fontId="122" fillId="96" borderId="131" xfId="0" applyNumberFormat="true" applyFont="true" applyFill="true" applyBorder="true" applyAlignment="true" applyProtection="true">
      <alignment horizontal="center"/>
    </xf>
    <xf numFmtId="0" fontId="123" fillId="97" borderId="132" xfId="0" applyNumberFormat="true" applyFont="true" applyFill="true" applyBorder="true" applyAlignment="true" applyProtection="true">
      <alignment horizontal="center"/>
    </xf>
    <xf numFmtId="0" fontId="124" fillId="98" borderId="133" xfId="0" applyNumberFormat="true" applyFont="true" applyFill="true" applyBorder="true" applyAlignment="true" applyProtection="true">
      <alignment horizontal="center"/>
    </xf>
    <xf numFmtId="164" fontId="125" fillId="99" borderId="134" xfId="0" applyNumberFormat="true" applyFont="true" applyFill="true" applyBorder="true" applyAlignment="true" applyProtection="true">
      <alignment horizontal="center"/>
    </xf>
    <xf numFmtId="0" fontId="126" fillId="100" borderId="135" xfId="0" applyNumberFormat="true" applyFont="true" applyFill="true" applyBorder="true" applyAlignment="true" applyProtection="true">
      <alignment horizontal="center"/>
    </xf>
    <xf numFmtId="0" fontId="127" fillId="101" borderId="136" xfId="0" applyNumberFormat="true" applyFont="true" applyFill="true" applyBorder="true" applyAlignment="true" applyProtection="true">
      <alignment horizontal="center"/>
    </xf>
    <xf numFmtId="0" fontId="128" fillId="102" borderId="137" xfId="0" applyNumberFormat="true" applyFont="true" applyFill="true" applyBorder="true" applyAlignment="true" applyProtection="true">
      <alignment horizontal="center"/>
    </xf>
    <xf numFmtId="0" fontId="129" fillId="103" borderId="138" xfId="0" applyNumberFormat="true" applyFont="true" applyFill="true" applyBorder="true" applyAlignment="true" applyProtection="true">
      <alignment horizontal="center"/>
    </xf>
    <xf numFmtId="164" fontId="130" fillId="104" borderId="139" xfId="0" applyNumberFormat="true" applyFont="true" applyFill="true" applyBorder="true" applyAlignment="true" applyProtection="true">
      <alignment horizontal="center"/>
    </xf>
    <xf numFmtId="0" fontId="131" fillId="105" borderId="140" xfId="0" applyNumberFormat="true" applyFont="true" applyFill="true" applyBorder="true" applyAlignment="true" applyProtection="true">
      <alignment horizontal="center"/>
    </xf>
    <xf numFmtId="0" fontId="132" fillId="106" borderId="141" xfId="0" applyNumberFormat="true" applyFont="true" applyFill="true" applyBorder="true" applyAlignment="true" applyProtection="true">
      <alignment horizontal="center"/>
    </xf>
    <xf numFmtId="0" fontId="133" fillId="107" borderId="142" xfId="0" applyNumberFormat="true" applyFont="true" applyFill="true" applyBorder="true" applyAlignment="true" applyProtection="true">
      <alignment horizontal="center"/>
    </xf>
    <xf numFmtId="0" fontId="134" fillId="108" borderId="143" xfId="0" applyNumberFormat="true" applyFont="true" applyFill="true" applyBorder="true" applyAlignment="true" applyProtection="true">
      <alignment horizontal="center"/>
    </xf>
    <xf numFmtId="164" fontId="135" fillId="109" borderId="144" xfId="0" applyNumberFormat="true" applyFont="true" applyFill="true" applyBorder="true" applyAlignment="true" applyProtection="true">
      <alignment horizontal="center"/>
    </xf>
    <xf numFmtId="0" fontId="136" fillId="110" borderId="145" xfId="0" applyNumberFormat="true" applyFont="true" applyFill="true" applyBorder="true" applyAlignment="true" applyProtection="true">
      <alignment horizontal="center"/>
    </xf>
    <xf numFmtId="0" fontId="137" fillId="111" borderId="146" xfId="0" applyNumberFormat="true" applyFont="true" applyFill="true" applyBorder="true" applyAlignment="true" applyProtection="true">
      <alignment horizontal="center"/>
    </xf>
    <xf numFmtId="0" fontId="138" fillId="112" borderId="147" xfId="0" applyNumberFormat="true" applyFont="true" applyFill="true" applyBorder="true" applyAlignment="true" applyProtection="true">
      <alignment horizontal="center"/>
    </xf>
    <xf numFmtId="0" fontId="139" fillId="113" borderId="148" xfId="0" applyNumberFormat="true" applyFont="true" applyFill="true" applyBorder="true" applyAlignment="true" applyProtection="true">
      <alignment horizontal="center"/>
    </xf>
    <xf numFmtId="164" fontId="140" fillId="114" borderId="149" xfId="0" applyNumberFormat="true" applyFont="true" applyFill="true" applyBorder="true" applyAlignment="true" applyProtection="true">
      <alignment horizontal="center"/>
    </xf>
    <xf numFmtId="0" fontId="141" fillId="115" borderId="150" xfId="0" applyNumberFormat="true" applyFont="true" applyFill="true" applyBorder="true" applyAlignment="true" applyProtection="true">
      <alignment horizontal="center"/>
    </xf>
    <xf numFmtId="0" fontId="142" fillId="116" borderId="151" xfId="0" applyNumberFormat="true" applyFont="true" applyFill="true" applyBorder="true" applyAlignment="true" applyProtection="true">
      <alignment horizontal="center"/>
    </xf>
    <xf numFmtId="0" fontId="143" fillId="117" borderId="152" xfId="0" applyNumberFormat="true" applyFont="true" applyFill="true" applyBorder="true" applyAlignment="true" applyProtection="true">
      <alignment horizontal="center"/>
    </xf>
    <xf numFmtId="0" fontId="144" fillId="118" borderId="153" xfId="0" applyNumberFormat="true" applyFont="true" applyFill="true" applyBorder="true" applyAlignment="true" applyProtection="true">
      <alignment horizontal="center"/>
    </xf>
    <xf numFmtId="164" fontId="145" fillId="119" borderId="154" xfId="0" applyNumberFormat="true" applyFont="true" applyFill="true" applyBorder="true" applyAlignment="true" applyProtection="true">
      <alignment horizontal="center"/>
    </xf>
    <xf numFmtId="0" fontId="146" fillId="120" borderId="155" xfId="0" applyNumberFormat="true" applyFont="true" applyFill="true" applyBorder="true" applyAlignment="true" applyProtection="true">
      <alignment horizontal="center"/>
    </xf>
    <xf numFmtId="0" fontId="147" fillId="121" borderId="156" xfId="0" applyNumberFormat="true" applyFont="true" applyFill="true" applyBorder="true" applyAlignment="true" applyProtection="true">
      <alignment horizontal="center"/>
    </xf>
    <xf numFmtId="0" fontId="148" fillId="122" borderId="157" xfId="0" applyNumberFormat="true" applyFont="true" applyFill="true" applyBorder="true" applyAlignment="true" applyProtection="true">
      <alignment horizontal="center"/>
    </xf>
    <xf numFmtId="0" fontId="149" fillId="123" borderId="158" xfId="0" applyNumberFormat="true" applyFont="true" applyFill="true" applyBorder="true" applyAlignment="true" applyProtection="true">
      <alignment horizontal="center"/>
    </xf>
    <xf numFmtId="164" fontId="150" fillId="124" borderId="159" xfId="0" applyNumberFormat="true" applyFont="true" applyFill="true" applyBorder="true" applyAlignment="true" applyProtection="true">
      <alignment horizontal="center"/>
    </xf>
    <xf numFmtId="0" fontId="151" fillId="125" borderId="160" xfId="0" applyNumberFormat="true" applyFont="true" applyFill="true" applyBorder="true" applyAlignment="true" applyProtection="true">
      <alignment horizontal="center"/>
    </xf>
    <xf numFmtId="0" fontId="152" fillId="126" borderId="161" xfId="0" applyNumberFormat="true" applyFont="true" applyFill="true" applyBorder="true" applyAlignment="true" applyProtection="true">
      <alignment horizontal="center"/>
    </xf>
    <xf numFmtId="0" fontId="153" fillId="127" borderId="162" xfId="0" applyNumberFormat="true" applyFont="true" applyFill="true" applyBorder="true" applyAlignment="true" applyProtection="true">
      <alignment horizontal="center"/>
    </xf>
    <xf numFmtId="0" fontId="154" fillId="128" borderId="163" xfId="0" applyNumberFormat="true" applyFont="true" applyFill="true" applyBorder="true" applyAlignment="true" applyProtection="true">
      <alignment horizontal="center"/>
    </xf>
    <xf numFmtId="164" fontId="155" fillId="129" borderId="164" xfId="0" applyNumberFormat="true" applyFont="true" applyFill="true" applyBorder="true" applyAlignment="true" applyProtection="true">
      <alignment horizontal="center"/>
    </xf>
    <xf numFmtId="0" fontId="156" fillId="130" borderId="165" xfId="0" applyNumberFormat="true" applyFont="true" applyFill="true" applyBorder="true" applyAlignment="true" applyProtection="true">
      <alignment horizontal="center"/>
    </xf>
    <xf numFmtId="0" fontId="157" fillId="131" borderId="166" xfId="0" applyNumberFormat="true" applyFont="true" applyFill="true" applyBorder="true" applyAlignment="true" applyProtection="true">
      <alignment horizontal="center"/>
    </xf>
    <xf numFmtId="0" fontId="158" fillId="132" borderId="167" xfId="0" applyNumberFormat="true" applyFont="true" applyFill="true" applyBorder="true" applyAlignment="true" applyProtection="true">
      <alignment horizontal="center"/>
    </xf>
    <xf numFmtId="0" fontId="159" fillId="133" borderId="168" xfId="0" applyNumberFormat="true" applyFont="true" applyFill="true" applyBorder="true" applyAlignment="true" applyProtection="true">
      <alignment horizontal="center"/>
    </xf>
    <xf numFmtId="164" fontId="160" fillId="134" borderId="169" xfId="0" applyNumberFormat="true" applyFont="true" applyFill="true" applyBorder="true" applyAlignment="true" applyProtection="true">
      <alignment horizontal="center"/>
    </xf>
    <xf numFmtId="0" fontId="161" fillId="135" borderId="170" xfId="0" applyNumberFormat="true" applyFont="true" applyFill="true" applyBorder="true" applyAlignment="true" applyProtection="true">
      <alignment horizontal="center"/>
    </xf>
    <xf numFmtId="0" fontId="162" fillId="136" borderId="171" xfId="0" applyNumberFormat="true" applyFont="true" applyFill="true" applyBorder="true" applyAlignment="true" applyProtection="true">
      <alignment horizontal="center"/>
    </xf>
    <xf numFmtId="0" fontId="163" fillId="137" borderId="172" xfId="0" applyNumberFormat="true" applyFont="true" applyFill="true" applyBorder="true" applyAlignment="true" applyProtection="true">
      <alignment horizontal="center"/>
    </xf>
    <xf numFmtId="0" fontId="164" fillId="138" borderId="173" xfId="0" applyNumberFormat="true" applyFont="true" applyFill="true" applyBorder="true" applyAlignment="true" applyProtection="true">
      <alignment horizontal="center"/>
    </xf>
    <xf numFmtId="164" fontId="165" fillId="139" borderId="174" xfId="0" applyNumberFormat="true" applyFont="true" applyFill="true" applyBorder="true" applyAlignment="true" applyProtection="true">
      <alignment horizontal="center"/>
    </xf>
    <xf numFmtId="0" fontId="166" fillId="140" borderId="175" xfId="0" applyNumberFormat="true" applyFont="true" applyFill="true" applyBorder="true" applyAlignment="true" applyProtection="true">
      <alignment horizontal="center"/>
    </xf>
    <xf numFmtId="0" fontId="167" fillId="141" borderId="176" xfId="0" applyNumberFormat="true" applyFont="true" applyFill="true" applyBorder="true" applyAlignment="true" applyProtection="true">
      <alignment horizontal="center"/>
    </xf>
    <xf numFmtId="0" fontId="168" fillId="142" borderId="177" xfId="0" applyNumberFormat="true" applyFont="true" applyFill="true" applyBorder="true" applyAlignment="true" applyProtection="true">
      <alignment horizontal="center"/>
    </xf>
    <xf numFmtId="0" fontId="169" fillId="143" borderId="178" xfId="0" applyNumberFormat="true" applyFont="true" applyFill="true" applyBorder="true" applyAlignment="true" applyProtection="true">
      <alignment horizontal="center"/>
    </xf>
    <xf numFmtId="164" fontId="170" fillId="144" borderId="179" xfId="0" applyNumberFormat="true" applyFont="true" applyFill="true" applyBorder="true" applyAlignment="true" applyProtection="true">
      <alignment horizontal="center"/>
    </xf>
    <xf numFmtId="0" fontId="171" fillId="145" borderId="180" xfId="0" applyNumberFormat="true" applyFont="true" applyFill="true" applyBorder="true" applyAlignment="true" applyProtection="true">
      <alignment horizontal="center"/>
    </xf>
    <xf numFmtId="0" fontId="172" fillId="146" borderId="181" xfId="0" applyNumberFormat="true" applyFont="true" applyFill="true" applyBorder="true" applyAlignment="true" applyProtection="true">
      <alignment horizontal="center"/>
    </xf>
    <xf numFmtId="0" fontId="173" fillId="147" borderId="182"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0" fillId="0" borderId="0" xfId="0" applyAlignment="true">
      <alignment horizontal="center" vertical="center"/>
    </xf>
    <xf numFmtId="0" fontId="0" fillId="2" borderId="0" xfId="0" applyFill="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77BB-457C-A899-F14B49B8A5EB}"/>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7BB-457C-A899-F14B49B8A5EB}"/>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7BB-457C-A899-F14B49B8A5EB}"/>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7BB-457C-A899-F14B49B8A5EB}"/>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7BB-457C-A899-F14B49B8A5EB}"/>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7BB-457C-A899-F14B49B8A5EB}"/>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7BB-457C-A899-F14B49B8A5EB}"/>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78.2</c:v>
                </c:pt>
                <c:pt idx="1">
                  <c:v>84.5</c:v>
                </c:pt>
                <c:pt idx="2">
                  <c:v>67.62</c:v>
                </c:pt>
                <c:pt idx="3">
                  <c:v>79.28</c:v>
                </c:pt>
                <c:pt idx="4">
                  <c:v>78.12</c:v>
                </c:pt>
                <c:pt idx="5">
                  <c:v>78.2</c:v>
                </c:pt>
              </c:numCache>
            </c:numRef>
          </c:val>
          <c:extLst xmlns:c16r2="http://schemas.microsoft.com/office/drawing/2015/06/chart">
            <c:ext xmlns:c16="http://schemas.microsoft.com/office/drawing/2014/chart" uri="{C3380CC4-5D6E-409C-BE32-E72D297353CC}">
              <c16:uniqueId val="{00000007-77BB-457C-A899-F14B49B8A5EB}"/>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21.8</c:v>
                </c:pt>
                <c:pt idx="1">
                  <c:v>15.5</c:v>
                </c:pt>
                <c:pt idx="2">
                  <c:v>32.380000000000003</c:v>
                </c:pt>
                <c:pt idx="3">
                  <c:v>20.72</c:v>
                </c:pt>
                <c:pt idx="4">
                  <c:v>21.88</c:v>
                </c:pt>
                <c:pt idx="5">
                  <c:v>21.8</c:v>
                </c:pt>
              </c:numCache>
            </c:numRef>
          </c:val>
          <c:extLst xmlns:c16r2="http://schemas.microsoft.com/office/drawing/2015/06/chart">
            <c:ext xmlns:c16="http://schemas.microsoft.com/office/drawing/2014/chart" uri="{C3380CC4-5D6E-409C-BE32-E72D297353CC}">
              <c16:uniqueId val="{00000008-77BB-457C-A899-F14B49B8A5EB}"/>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2E8-4FFB-A65F-0EC8E153822E}"/>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2E8-4FFB-A65F-0EC8E153822E}"/>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2E8-4FFB-A65F-0EC8E153822E}"/>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2E8-4FFB-A65F-0EC8E153822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2E8-4FFB-A65F-0EC8E153822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DC6-4E9F-8534-46CF1BBD01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83.859999999999985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83.9</c:v>
                </c:pt>
                <c:pt idx="12">
                  <c:v>83.9</c:v>
                </c:pt>
                <c:pt idx="13">
                  <c:v>83.9</c:v>
                </c:pt>
                <c:pt idx="14">
                  <c:v>83.9</c:v>
                </c:pt>
                <c:pt idx="15">
                  <c:v>83.9</c:v>
                </c:pt>
                <c:pt idx="16">
                  <c:v>83.9</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72.900000000000006</c:v>
                </c:pt>
                <c:pt idx="12">
                  <c:v>72.900000000000006</c:v>
                </c:pt>
                <c:pt idx="13">
                  <c:v>72.900000000000006</c:v>
                </c:pt>
                <c:pt idx="14">
                  <c:v>72.900000000000006</c:v>
                </c:pt>
                <c:pt idx="15">
                  <c:v>72.900000000000006</c:v>
                </c:pt>
                <c:pt idx="16">
                  <c:v>72.900000000000006</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2D-4F68-A9F6-6E839129B43C}"/>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82D-4F68-A9F6-6E839129B43C}"/>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82D-4F68-A9F6-6E839129B43C}"/>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82D-4F68-A9F6-6E839129B43C}"/>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82D-4F68-A9F6-6E839129B4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72.900000000000006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52E8-4FFB-A65F-0EC8E153822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2E8-4FFB-A65F-0EC8E153822E}"/>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2E8-4FFB-A65F-0EC8E153822E}"/>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2E8-4FFB-A65F-0EC8E153822E}"/>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2E8-4FFB-A65F-0EC8E153822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2E8-4FFB-A65F-0EC8E153822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DC6-4E9F-8534-46CF1BBD01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52E8-4FFB-A65F-0EC8E153822E}"/>
            </c:ext>
          </c:extLst>
        </c:ser>
        <c:dLbls>
          <c:showLegendKey val="0"/>
          <c:showVal val="0"/>
          <c:showCatName val="0"/>
          <c:showSerName val="0"/>
          <c:showPercent val="0"/>
          <c:showBubbleSize val="0"/>
        </c:dLbls>
        <c:axId val="84455424"/>
        <c:axId val="84456960"/>
      </c:scatterChart>
      <c:valAx>
        <c:axId val="84455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6960"/>
        <c:crosses val="autoZero"/>
        <c:crossBetween val="midCat"/>
        <c:majorUnit val="5"/>
      </c:valAx>
      <c:valAx>
        <c:axId val="84456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5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3AC-49D4-9233-782BA9C7B600}"/>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AC-49D4-9233-782BA9C7B600}"/>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3AC-49D4-9233-782BA9C7B600}"/>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3AC-49D4-9233-782BA9C7B60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3AC-49D4-9233-782BA9C7B60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BF-44EB-A25D-DE7318BE65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80.075000000000003</c:v>
                </c:pt>
                <c:pt idx="2">
                  <c:v>#N/A</c:v>
                </c:pt>
                <c:pt idx="3">
                  <c:v>84.87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78.2</c:v>
                </c:pt>
                <c:pt idx="5">
                  <c:v>78.2</c:v>
                </c:pt>
                <c:pt idx="6">
                  <c:v>78.2</c:v>
                </c:pt>
                <c:pt idx="7">
                  <c:v>78.2</c:v>
                </c:pt>
                <c:pt idx="8">
                  <c:v>78.2</c:v>
                </c:pt>
                <c:pt idx="9">
                  <c:v>79.099999999999994</c:v>
                </c:pt>
                <c:pt idx="10">
                  <c:v>80.099999999999994</c:v>
                </c:pt>
                <c:pt idx="11">
                  <c:v>81</c:v>
                </c:pt>
                <c:pt idx="12">
                  <c:v>82</c:v>
                </c:pt>
                <c:pt idx="13">
                  <c:v>83</c:v>
                </c:pt>
                <c:pt idx="14">
                  <c:v>83.9</c:v>
                </c:pt>
                <c:pt idx="15">
                  <c:v>84.9</c:v>
                </c:pt>
                <c:pt idx="16">
                  <c:v>85.8</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62.7</c:v>
                </c:pt>
                <c:pt idx="5">
                  <c:v>62.7</c:v>
                </c:pt>
                <c:pt idx="6">
                  <c:v>62.7</c:v>
                </c:pt>
                <c:pt idx="7">
                  <c:v>62.7</c:v>
                </c:pt>
                <c:pt idx="8">
                  <c:v>62.7</c:v>
                </c:pt>
                <c:pt idx="9">
                  <c:v>64.400000000000006</c:v>
                </c:pt>
                <c:pt idx="10">
                  <c:v>66.099999999999994</c:v>
                </c:pt>
                <c:pt idx="11">
                  <c:v>67.8</c:v>
                </c:pt>
                <c:pt idx="12">
                  <c:v>69.5</c:v>
                </c:pt>
                <c:pt idx="13">
                  <c:v>71.3</c:v>
                </c:pt>
                <c:pt idx="14">
                  <c:v>73</c:v>
                </c:pt>
                <c:pt idx="15">
                  <c:v>74.7</c:v>
                </c:pt>
                <c:pt idx="16">
                  <c:v>76.400000000000006</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3AC-49D4-9233-782BA9C7B600}"/>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3AC-49D4-9233-782BA9C7B600}"/>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3AC-49D4-9233-782BA9C7B60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3BF-44EB-A25D-DE7318BE65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66.101912499999997</c:v>
                </c:pt>
                <c:pt idx="2">
                  <c:v>#N/A</c:v>
                </c:pt>
                <c:pt idx="3">
                  <c:v>74.695020000000014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A-B3AC-49D4-9233-782BA9C7B60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3AC-49D4-9233-782BA9C7B600}"/>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3AC-49D4-9233-782BA9C7B600}"/>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3AC-49D4-9233-782BA9C7B600}"/>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3AC-49D4-9233-782BA9C7B60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3AC-49D4-9233-782BA9C7B60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3BF-44EB-A25D-DE7318BE65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100</c:v>
                </c:pt>
                <c:pt idx="2">
                  <c:v>#N/A</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B3AC-49D4-9233-782BA9C7B600}"/>
            </c:ext>
          </c:extLst>
        </c:ser>
        <c:dLbls>
          <c:showLegendKey val="0"/>
          <c:showVal val="0"/>
          <c:showCatName val="0"/>
          <c:showSerName val="0"/>
          <c:showPercent val="0"/>
          <c:showBubbleSize val="0"/>
        </c:dLbls>
        <c:axId val="84722816"/>
        <c:axId val="84724352"/>
      </c:scatterChart>
      <c:valAx>
        <c:axId val="847228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4352"/>
        <c:crosses val="autoZero"/>
        <c:crossBetween val="midCat"/>
        <c:majorUnit val="5"/>
      </c:valAx>
      <c:valAx>
        <c:axId val="84724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8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C90-4341-B325-6CB68BE85447}"/>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C90-4341-B325-6CB68BE85447}"/>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C90-4341-B325-6CB68BE85447}"/>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C90-4341-B325-6CB68BE8544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C90-4341-B325-6CB68BE8544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A89-42B7-9780-79B682F7BA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74.099999999999994</c:v>
                </c:pt>
                <c:pt idx="1">
                  <c:v>74.12</c:v>
                </c:pt>
                <c:pt idx="2">
                  <c:v>#N/A</c:v>
                </c:pt>
                <c:pt idx="3">
                  <c:v>79.335000000000022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72</c:v>
                </c:pt>
                <c:pt idx="1">
                  <c:v>72</c:v>
                </c:pt>
                <c:pt idx="2">
                  <c:v>72</c:v>
                </c:pt>
                <c:pt idx="3">
                  <c:v>72</c:v>
                </c:pt>
                <c:pt idx="4">
                  <c:v>72</c:v>
                </c:pt>
                <c:pt idx="5">
                  <c:v>72.599999999999994</c:v>
                </c:pt>
                <c:pt idx="6">
                  <c:v>73.2</c:v>
                </c:pt>
                <c:pt idx="7">
                  <c:v>73.8</c:v>
                </c:pt>
                <c:pt idx="8">
                  <c:v>74.5</c:v>
                </c:pt>
                <c:pt idx="9">
                  <c:v>75.099999999999994</c:v>
                </c:pt>
                <c:pt idx="10">
                  <c:v>75.7</c:v>
                </c:pt>
                <c:pt idx="11">
                  <c:v>76.3</c:v>
                </c:pt>
                <c:pt idx="12">
                  <c:v>76.900000000000006</c:v>
                </c:pt>
                <c:pt idx="13">
                  <c:v>77.5</c:v>
                </c:pt>
                <c:pt idx="14">
                  <c:v>78.099999999999994</c:v>
                </c:pt>
                <c:pt idx="15">
                  <c:v>78.7</c:v>
                </c:pt>
                <c:pt idx="16">
                  <c:v>79.3</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56.4</c:v>
                </c:pt>
                <c:pt idx="5">
                  <c:v>56.4</c:v>
                </c:pt>
                <c:pt idx="6">
                  <c:v>56.4</c:v>
                </c:pt>
                <c:pt idx="7">
                  <c:v>56.4</c:v>
                </c:pt>
                <c:pt idx="8">
                  <c:v>56.4</c:v>
                </c:pt>
                <c:pt idx="9">
                  <c:v>58.3</c:v>
                </c:pt>
                <c:pt idx="10">
                  <c:v>60.1</c:v>
                </c:pt>
                <c:pt idx="11">
                  <c:v>61.9</c:v>
                </c:pt>
                <c:pt idx="12">
                  <c:v>63.7</c:v>
                </c:pt>
                <c:pt idx="13">
                  <c:v>65.5</c:v>
                </c:pt>
                <c:pt idx="14">
                  <c:v>67.3</c:v>
                </c:pt>
                <c:pt idx="15">
                  <c:v>69.099999999999994</c:v>
                </c:pt>
                <c:pt idx="16">
                  <c:v>70.900000000000006</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C90-4341-B325-6CB68BE85447}"/>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C90-4341-B325-6CB68BE85447}"/>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C90-4341-B325-6CB68BE8544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A89-42B7-9780-79B682F7BA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60.059436000000005</c:v>
                </c:pt>
                <c:pt idx="2">
                  <c:v>#N/A</c:v>
                </c:pt>
                <c:pt idx="3">
                  <c:v>69.099999999999994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B-3C90-4341-B325-6CB68BE8544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C90-4341-B325-6CB68BE85447}"/>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C90-4341-B325-6CB68BE85447}"/>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C90-4341-B325-6CB68BE85447}"/>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C90-4341-B325-6CB68BE8544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C90-4341-B325-6CB68BE8544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A89-42B7-9780-79B682F7BA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100</c:v>
                </c:pt>
                <c:pt idx="2">
                  <c:v>#N/A</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1-3C90-4341-B325-6CB68BE85447}"/>
            </c:ext>
          </c:extLst>
        </c:ser>
        <c:dLbls>
          <c:showLegendKey val="0"/>
          <c:showVal val="0"/>
          <c:showCatName val="0"/>
          <c:showSerName val="0"/>
          <c:showPercent val="0"/>
          <c:showBubbleSize val="0"/>
        </c:dLbls>
        <c:axId val="84847616"/>
        <c:axId val="84861696"/>
      </c:scatterChart>
      <c:valAx>
        <c:axId val="84847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1696"/>
        <c:crosses val="autoZero"/>
        <c:crossBetween val="midCat"/>
        <c:majorUnit val="5"/>
      </c:valAx>
      <c:valAx>
        <c:axId val="84861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76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0BC-4896-9BC0-934674DE9D2E}"/>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0BC-4896-9BC0-934674DE9D2E}"/>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0BC-4896-9BC0-934674DE9D2E}"/>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0BC-4896-9BC0-934674DE9D2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0BC-4896-9BC0-934674DE9D2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0C2-4CC3-8130-73DD8D31A2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96.575000000000003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96.6</c:v>
                </c:pt>
                <c:pt idx="12">
                  <c:v>96.6</c:v>
                </c:pt>
                <c:pt idx="13">
                  <c:v>96.6</c:v>
                </c:pt>
                <c:pt idx="14">
                  <c:v>96.6</c:v>
                </c:pt>
                <c:pt idx="15">
                  <c:v>96.6</c:v>
                </c:pt>
                <c:pt idx="16">
                  <c:v>96.6</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71.599999999999994</c:v>
                </c:pt>
                <c:pt idx="12">
                  <c:v>71.599999999999994</c:v>
                </c:pt>
                <c:pt idx="13">
                  <c:v>71.599999999999994</c:v>
                </c:pt>
                <c:pt idx="14">
                  <c:v>71.599999999999994</c:v>
                </c:pt>
                <c:pt idx="15">
                  <c:v>71.599999999999994</c:v>
                </c:pt>
                <c:pt idx="16">
                  <c:v>71.599999999999994</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0BC-4896-9BC0-934674DE9D2E}"/>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0BC-4896-9BC0-934674DE9D2E}"/>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0BC-4896-9BC0-934674DE9D2E}"/>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0BC-4896-9BC0-934674DE9D2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0C2-4CC3-8130-73DD8D31A2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71.562074999999993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98.7</c:v>
                </c:pt>
                <c:pt idx="12">
                  <c:v>98.7</c:v>
                </c:pt>
                <c:pt idx="13">
                  <c:v>98.7</c:v>
                </c:pt>
                <c:pt idx="14">
                  <c:v>98.7</c:v>
                </c:pt>
                <c:pt idx="15">
                  <c:v>98.7</c:v>
                </c:pt>
                <c:pt idx="16">
                  <c:v>98.7</c:v>
                </c:pt>
              </c:numCache>
            </c:numRef>
          </c:yVal>
          <c:smooth val="0"/>
          <c:extLst xmlns:c16r2="http://schemas.microsoft.com/office/drawing/2015/06/chart">
            <c:ext xmlns:c16="http://schemas.microsoft.com/office/drawing/2014/chart" uri="{C3380CC4-5D6E-409C-BE32-E72D297353CC}">
              <c16:uniqueId val="{0000000A-90BC-4896-9BC0-934674DE9D2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0BC-4896-9BC0-934674DE9D2E}"/>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0BC-4896-9BC0-934674DE9D2E}"/>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0BC-4896-9BC0-934674DE9D2E}"/>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0BC-4896-9BC0-934674DE9D2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0BC-4896-9BC0-934674DE9D2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0C2-4CC3-8130-73DD8D31A2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98.71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90BC-4896-9BC0-934674DE9D2E}"/>
            </c:ext>
          </c:extLst>
        </c:ser>
        <c:dLbls>
          <c:showLegendKey val="0"/>
          <c:showVal val="0"/>
          <c:showCatName val="0"/>
          <c:showSerName val="0"/>
          <c:showPercent val="0"/>
          <c:showBubbleSize val="0"/>
        </c:dLbls>
        <c:axId val="85598592"/>
        <c:axId val="85600128"/>
      </c:scatterChart>
      <c:valAx>
        <c:axId val="855985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0128"/>
        <c:crosses val="autoZero"/>
        <c:crossBetween val="midCat"/>
        <c:majorUnit val="5"/>
      </c:valAx>
      <c:valAx>
        <c:axId val="856001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85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FB6-46E6-BADE-B93DDB490958}"/>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FB6-46E6-BADE-B93DDB490958}"/>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FB6-46E6-BADE-B93DDB490958}"/>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FB6-46E6-BADE-B93DDB490958}"/>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FB6-46E6-BADE-B93DDB490958}"/>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407-4075-BDF2-77C341AF6F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90.542500000000004</c:v>
                </c:pt>
                <c:pt idx="2">
                  <c:v>#N/A</c:v>
                </c:pt>
                <c:pt idx="3">
                  <c:v>95.089999999999989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88.7</c:v>
                </c:pt>
                <c:pt idx="5">
                  <c:v>88.7</c:v>
                </c:pt>
                <c:pt idx="6">
                  <c:v>88.7</c:v>
                </c:pt>
                <c:pt idx="7">
                  <c:v>88.7</c:v>
                </c:pt>
                <c:pt idx="8">
                  <c:v>88.7</c:v>
                </c:pt>
                <c:pt idx="9">
                  <c:v>89.6</c:v>
                </c:pt>
                <c:pt idx="10">
                  <c:v>90.5</c:v>
                </c:pt>
                <c:pt idx="11">
                  <c:v>91.5</c:v>
                </c:pt>
                <c:pt idx="12">
                  <c:v>92.4</c:v>
                </c:pt>
                <c:pt idx="13">
                  <c:v>93.3</c:v>
                </c:pt>
                <c:pt idx="14">
                  <c:v>94.2</c:v>
                </c:pt>
                <c:pt idx="15">
                  <c:v>95.1</c:v>
                </c:pt>
                <c:pt idx="16">
                  <c:v>96</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43</c:v>
                </c:pt>
                <c:pt idx="5">
                  <c:v>43</c:v>
                </c:pt>
                <c:pt idx="6">
                  <c:v>43</c:v>
                </c:pt>
                <c:pt idx="7">
                  <c:v>43</c:v>
                </c:pt>
                <c:pt idx="8">
                  <c:v>43</c:v>
                </c:pt>
                <c:pt idx="9">
                  <c:v>45.4</c:v>
                </c:pt>
                <c:pt idx="10">
                  <c:v>47.7</c:v>
                </c:pt>
                <c:pt idx="11">
                  <c:v>50.1</c:v>
                </c:pt>
                <c:pt idx="12">
                  <c:v>52.4</c:v>
                </c:pt>
                <c:pt idx="13">
                  <c:v>54.8</c:v>
                </c:pt>
                <c:pt idx="14">
                  <c:v>57.2</c:v>
                </c:pt>
                <c:pt idx="15">
                  <c:v>59.5</c:v>
                </c:pt>
                <c:pt idx="16">
                  <c:v>61.9</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FB6-46E6-BADE-B93DDB490958}"/>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FB6-46E6-BADE-B93DDB490958}"/>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FB6-46E6-BADE-B93DDB490958}"/>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407-4075-BDF2-77C341AF6F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47.715897500000004</c:v>
                </c:pt>
                <c:pt idx="2">
                  <c:v>#N/A</c:v>
                </c:pt>
                <c:pt idx="3">
                  <c:v>59.52633999999999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95</c:v>
                </c:pt>
                <c:pt idx="5">
                  <c:v>95</c:v>
                </c:pt>
                <c:pt idx="6">
                  <c:v>95</c:v>
                </c:pt>
                <c:pt idx="7">
                  <c:v>95</c:v>
                </c:pt>
                <c:pt idx="8">
                  <c:v>95</c:v>
                </c:pt>
                <c:pt idx="9">
                  <c:v>95.4</c:v>
                </c:pt>
                <c:pt idx="10">
                  <c:v>95.8</c:v>
                </c:pt>
                <c:pt idx="11">
                  <c:v>96.2</c:v>
                </c:pt>
                <c:pt idx="12">
                  <c:v>96.6</c:v>
                </c:pt>
                <c:pt idx="13">
                  <c:v>97</c:v>
                </c:pt>
                <c:pt idx="14">
                  <c:v>97.4</c:v>
                </c:pt>
                <c:pt idx="15">
                  <c:v>97.8</c:v>
                </c:pt>
                <c:pt idx="16">
                  <c:v>98.3</c:v>
                </c:pt>
              </c:numCache>
            </c:numRef>
          </c:yVal>
          <c:smooth val="0"/>
          <c:extLst xmlns:c16r2="http://schemas.microsoft.com/office/drawing/2015/06/chart">
            <c:ext xmlns:c16="http://schemas.microsoft.com/office/drawing/2014/chart" uri="{C3380CC4-5D6E-409C-BE32-E72D297353CC}">
              <c16:uniqueId val="{0000000A-8FB6-46E6-BADE-B93DDB49095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FB6-46E6-BADE-B93DDB490958}"/>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FB6-46E6-BADE-B93DDB490958}"/>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FB6-46E6-BADE-B93DDB490958}"/>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FB6-46E6-BADE-B93DDB490958}"/>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FB6-46E6-BADE-B93DDB490958}"/>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407-4075-BDF2-77C341AF6F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95.79</c:v>
                </c:pt>
                <c:pt idx="2">
                  <c:v>#N/A</c:v>
                </c:pt>
                <c:pt idx="3">
                  <c:v>97.84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8FB6-46E6-BADE-B93DDB490958}"/>
            </c:ext>
          </c:extLst>
        </c:ser>
        <c:dLbls>
          <c:showLegendKey val="0"/>
          <c:showVal val="0"/>
          <c:showCatName val="0"/>
          <c:showSerName val="0"/>
          <c:showPercent val="0"/>
          <c:showBubbleSize val="0"/>
        </c:dLbls>
        <c:axId val="85694336"/>
        <c:axId val="85695872"/>
      </c:scatterChart>
      <c:valAx>
        <c:axId val="85694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5872"/>
        <c:crosses val="autoZero"/>
        <c:crossBetween val="midCat"/>
        <c:majorUnit val="5"/>
      </c:valAx>
      <c:valAx>
        <c:axId val="856958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43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196-47DA-95C5-A7F5EC4FDEC7}"/>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196-47DA-95C5-A7F5EC4FDEC7}"/>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196-47DA-95C5-A7F5EC4FDEC7}"/>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196-47DA-95C5-A7F5EC4FDEC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581-441B-935B-09301A34D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89.927500000000009</c:v>
                </c:pt>
                <c:pt idx="2">
                  <c:v>#N/A</c:v>
                </c:pt>
                <c:pt idx="3">
                  <c:v>94.874999999999986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87.9</c:v>
                </c:pt>
                <c:pt idx="5">
                  <c:v>87.9</c:v>
                </c:pt>
                <c:pt idx="6">
                  <c:v>87.9</c:v>
                </c:pt>
                <c:pt idx="7">
                  <c:v>87.9</c:v>
                </c:pt>
                <c:pt idx="8">
                  <c:v>87.9</c:v>
                </c:pt>
                <c:pt idx="9">
                  <c:v>88.9</c:v>
                </c:pt>
                <c:pt idx="10">
                  <c:v>89.9</c:v>
                </c:pt>
                <c:pt idx="11">
                  <c:v>90.9</c:v>
                </c:pt>
                <c:pt idx="12">
                  <c:v>91.9</c:v>
                </c:pt>
                <c:pt idx="13">
                  <c:v>92.9</c:v>
                </c:pt>
                <c:pt idx="14">
                  <c:v>93.9</c:v>
                </c:pt>
                <c:pt idx="15">
                  <c:v>94.9</c:v>
                </c:pt>
                <c:pt idx="16">
                  <c:v>95.9</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46.6</c:v>
                </c:pt>
                <c:pt idx="5">
                  <c:v>46.6</c:v>
                </c:pt>
                <c:pt idx="6">
                  <c:v>46.6</c:v>
                </c:pt>
                <c:pt idx="7">
                  <c:v>46.6</c:v>
                </c:pt>
                <c:pt idx="8">
                  <c:v>46.6</c:v>
                </c:pt>
                <c:pt idx="9">
                  <c:v>49.4</c:v>
                </c:pt>
                <c:pt idx="10">
                  <c:v>52.3</c:v>
                </c:pt>
                <c:pt idx="11">
                  <c:v>55.2</c:v>
                </c:pt>
                <c:pt idx="12">
                  <c:v>58</c:v>
                </c:pt>
                <c:pt idx="13">
                  <c:v>60.9</c:v>
                </c:pt>
                <c:pt idx="14">
                  <c:v>63.8</c:v>
                </c:pt>
                <c:pt idx="15">
                  <c:v>66.599999999999994</c:v>
                </c:pt>
                <c:pt idx="16">
                  <c:v>69.5</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196-47DA-95C5-A7F5EC4FDEC7}"/>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196-47DA-95C5-A7F5EC4FDEC7}"/>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196-47DA-95C5-A7F5EC4FDEC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581-441B-935B-09301A34D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51.708312500000005</c:v>
                </c:pt>
                <c:pt idx="2">
                  <c:v>62.412587412587413</c:v>
                </c:pt>
                <c:pt idx="3">
                  <c:v>65.748374999999982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96.9</c:v>
                </c:pt>
                <c:pt idx="5">
                  <c:v>96.9</c:v>
                </c:pt>
                <c:pt idx="6">
                  <c:v>96.9</c:v>
                </c:pt>
                <c:pt idx="7">
                  <c:v>96.9</c:v>
                </c:pt>
                <c:pt idx="8">
                  <c:v>96.9</c:v>
                </c:pt>
                <c:pt idx="9">
                  <c:v>97.1</c:v>
                </c:pt>
                <c:pt idx="10">
                  <c:v>97.3</c:v>
                </c:pt>
                <c:pt idx="11">
                  <c:v>97.5</c:v>
                </c:pt>
                <c:pt idx="12">
                  <c:v>97.6</c:v>
                </c:pt>
                <c:pt idx="13">
                  <c:v>97.8</c:v>
                </c:pt>
                <c:pt idx="14">
                  <c:v>98</c:v>
                </c:pt>
                <c:pt idx="15">
                  <c:v>98.1</c:v>
                </c:pt>
                <c:pt idx="16">
                  <c:v>98.3</c:v>
                </c:pt>
              </c:numCache>
            </c:numRef>
          </c:yVal>
          <c:smooth val="0"/>
          <c:extLst xmlns:c16r2="http://schemas.microsoft.com/office/drawing/2015/06/chart">
            <c:ext xmlns:c16="http://schemas.microsoft.com/office/drawing/2014/chart" uri="{C3380CC4-5D6E-409C-BE32-E72D297353CC}">
              <c16:uniqueId val="{0000000A-C196-47DA-95C5-A7F5EC4FDEC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196-47DA-95C5-A7F5EC4FDEC7}"/>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196-47DA-95C5-A7F5EC4FDEC7}"/>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196-47DA-95C5-A7F5EC4FDEC7}"/>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196-47DA-95C5-A7F5EC4FDEC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196-47DA-95C5-A7F5EC4FDEC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581-441B-935B-09301A34D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97.28</c:v>
                </c:pt>
                <c:pt idx="2">
                  <c:v>#N/A</c:v>
                </c:pt>
                <c:pt idx="3">
                  <c:v>98.13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C196-47DA-95C5-A7F5EC4FDEC7}"/>
            </c:ext>
          </c:extLst>
        </c:ser>
        <c:dLbls>
          <c:showLegendKey val="0"/>
          <c:showVal val="0"/>
          <c:showCatName val="0"/>
          <c:showSerName val="0"/>
          <c:showPercent val="0"/>
          <c:showBubbleSize val="0"/>
        </c:dLbls>
        <c:axId val="86478848"/>
        <c:axId val="86480384"/>
      </c:scatterChart>
      <c:valAx>
        <c:axId val="86478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0384"/>
        <c:crosses val="autoZero"/>
        <c:crossBetween val="midCat"/>
        <c:majorUnit val="5"/>
      </c:valAx>
      <c:valAx>
        <c:axId val="864803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88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86</c:v>
                </c:pt>
                <c:pt idx="5">
                  <c:v>86</c:v>
                </c:pt>
                <c:pt idx="6">
                  <c:v>86</c:v>
                </c:pt>
                <c:pt idx="7">
                  <c:v>86</c:v>
                </c:pt>
                <c:pt idx="8">
                  <c:v>86</c:v>
                </c:pt>
                <c:pt idx="9">
                  <c:v>86.5</c:v>
                </c:pt>
                <c:pt idx="10">
                  <c:v>87</c:v>
                </c:pt>
                <c:pt idx="11">
                  <c:v>87.5</c:v>
                </c:pt>
                <c:pt idx="12">
                  <c:v>88</c:v>
                </c:pt>
                <c:pt idx="13">
                  <c:v>88.5</c:v>
                </c:pt>
                <c:pt idx="14">
                  <c:v>89</c:v>
                </c:pt>
                <c:pt idx="15">
                  <c:v>89.5</c:v>
                </c:pt>
                <c:pt idx="16">
                  <c:v>90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E4C-4283-9836-F58707F23C7E}"/>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E4C-4283-9836-F58707F23C7E}"/>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E4C-4283-9836-F58707F23C7E}"/>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E4C-4283-9836-F58707F23C7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4C-4283-9836-F58707F23C7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F43-4F25-80FD-8F798D6E01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87</c:v>
                </c:pt>
                <c:pt idx="2">
                  <c:v>#N/A</c:v>
                </c:pt>
                <c:pt idx="3">
                  <c:v>89.5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68.599999999999994</c:v>
                </c:pt>
                <c:pt idx="5">
                  <c:v>68.599999999999994</c:v>
                </c:pt>
                <c:pt idx="6">
                  <c:v>68.599999999999994</c:v>
                </c:pt>
                <c:pt idx="7">
                  <c:v>68.599999999999994</c:v>
                </c:pt>
                <c:pt idx="8">
                  <c:v>68.599999999999994</c:v>
                </c:pt>
                <c:pt idx="9">
                  <c:v>69.8</c:v>
                </c:pt>
                <c:pt idx="10">
                  <c:v>71</c:v>
                </c:pt>
                <c:pt idx="11">
                  <c:v>72.2</c:v>
                </c:pt>
                <c:pt idx="12">
                  <c:v>73.400000000000006</c:v>
                </c:pt>
                <c:pt idx="13">
                  <c:v>74.599999999999994</c:v>
                </c:pt>
                <c:pt idx="14">
                  <c:v>75.8</c:v>
                </c:pt>
                <c:pt idx="15">
                  <c:v>77</c:v>
                </c:pt>
                <c:pt idx="16">
                  <c:v>78.2</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E4C-4283-9836-F58707F23C7E}"/>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4C-4283-9836-F58707F23C7E}"/>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E4C-4283-9836-F58707F23C7E}"/>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E4C-4283-9836-F58707F23C7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E4C-4283-9836-F58707F23C7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F43-4F25-80FD-8F798D6E01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71</c:v>
                </c:pt>
                <c:pt idx="2">
                  <c:v>#N/A</c:v>
                </c:pt>
                <c:pt idx="3">
                  <c:v>77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E4C-4283-9836-F58707F23C7E}"/>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E4C-4283-9836-F58707F23C7E}"/>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E4C-4283-9836-F58707F23C7E}"/>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E4C-4283-9836-F58707F23C7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E4C-4283-9836-F58707F23C7E}"/>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F43-4F25-80FD-8F798D6E01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9342336"/>
        <c:axId val="89343872"/>
      </c:scatterChart>
      <c:valAx>
        <c:axId val="89342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3872"/>
        <c:crosses val="autoZero"/>
        <c:crossBetween val="midCat"/>
        <c:majorUnit val="5"/>
      </c:valAx>
      <c:valAx>
        <c:axId val="89343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233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73.3</c:v>
                </c:pt>
                <c:pt idx="5">
                  <c:v>73.3</c:v>
                </c:pt>
                <c:pt idx="6">
                  <c:v>73.3</c:v>
                </c:pt>
                <c:pt idx="7">
                  <c:v>73.3</c:v>
                </c:pt>
                <c:pt idx="8">
                  <c:v>73.3</c:v>
                </c:pt>
                <c:pt idx="9">
                  <c:v>74.7</c:v>
                </c:pt>
                <c:pt idx="10">
                  <c:v>76.099999999999994</c:v>
                </c:pt>
                <c:pt idx="11">
                  <c:v>77.5</c:v>
                </c:pt>
                <c:pt idx="12">
                  <c:v>78.900000000000006</c:v>
                </c:pt>
                <c:pt idx="13">
                  <c:v>80.3</c:v>
                </c:pt>
                <c:pt idx="14">
                  <c:v>81.7</c:v>
                </c:pt>
                <c:pt idx="15">
                  <c:v>83.1</c:v>
                </c:pt>
                <c:pt idx="16">
                  <c:v>84.5</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734-4F20-8926-7068875B5E3A}"/>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734-4F20-8926-7068875B5E3A}"/>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734-4F20-8926-7068875B5E3A}"/>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625-4C30-851E-439E3F1A50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76.099999999999994</c:v>
                </c:pt>
                <c:pt idx="2">
                  <c:v>#N/A</c:v>
                </c:pt>
                <c:pt idx="3">
                  <c:v>83.1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734-4F20-8926-7068875B5E3A}"/>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34-4F20-8926-7068875B5E3A}"/>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734-4F20-8926-7068875B5E3A}"/>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734-4F20-8926-7068875B5E3A}"/>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734-4F20-8926-7068875B5E3A}"/>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625-4C30-851E-439E3F1A50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90</c:v>
                </c:pt>
                <c:pt idx="5">
                  <c:v>90</c:v>
                </c:pt>
                <c:pt idx="6">
                  <c:v>90</c:v>
                </c:pt>
                <c:pt idx="7">
                  <c:v>90</c:v>
                </c:pt>
                <c:pt idx="8">
                  <c:v>90</c:v>
                </c:pt>
                <c:pt idx="9">
                  <c:v>90.5</c:v>
                </c:pt>
                <c:pt idx="10">
                  <c:v>91</c:v>
                </c:pt>
                <c:pt idx="11">
                  <c:v>91.5</c:v>
                </c:pt>
                <c:pt idx="12">
                  <c:v>92</c:v>
                </c:pt>
                <c:pt idx="13">
                  <c:v>92.6</c:v>
                </c:pt>
                <c:pt idx="14">
                  <c:v>93.1</c:v>
                </c:pt>
                <c:pt idx="15">
                  <c:v>93.6</c:v>
                </c:pt>
                <c:pt idx="16">
                  <c:v>94.1</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734-4F20-8926-7068875B5E3A}"/>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734-4F20-8926-7068875B5E3A}"/>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734-4F20-8926-7068875B5E3A}"/>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625-4C30-851E-439E3F1A50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91</c:v>
                </c:pt>
                <c:pt idx="2">
                  <c:v>#N/A</c:v>
                </c:pt>
                <c:pt idx="3">
                  <c:v>93.6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996288"/>
        <c:axId val="90014464"/>
      </c:scatterChart>
      <c:valAx>
        <c:axId val="89996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4464"/>
        <c:crosses val="autoZero"/>
        <c:crossBetween val="midCat"/>
        <c:majorUnit val="5"/>
      </c:valAx>
      <c:valAx>
        <c:axId val="90014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62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55.5</c:v>
                </c:pt>
                <c:pt idx="5">
                  <c:v>55.5</c:v>
                </c:pt>
                <c:pt idx="6">
                  <c:v>55.5</c:v>
                </c:pt>
                <c:pt idx="7">
                  <c:v>55.5</c:v>
                </c:pt>
                <c:pt idx="8">
                  <c:v>55.5</c:v>
                </c:pt>
                <c:pt idx="9">
                  <c:v>57</c:v>
                </c:pt>
                <c:pt idx="10">
                  <c:v>58.5</c:v>
                </c:pt>
                <c:pt idx="11">
                  <c:v>60</c:v>
                </c:pt>
                <c:pt idx="12">
                  <c:v>61.5</c:v>
                </c:pt>
                <c:pt idx="13">
                  <c:v>63.1</c:v>
                </c:pt>
                <c:pt idx="14">
                  <c:v>64.599999999999994</c:v>
                </c:pt>
                <c:pt idx="15">
                  <c:v>66.099999999999994</c:v>
                </c:pt>
                <c:pt idx="16">
                  <c:v>67.599999999999994</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ED-4651-B2C7-2F6D91478E07}"/>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ED-4651-B2C7-2F6D91478E07}"/>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ED-4651-B2C7-2F6D91478E0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693-462D-9C73-154A98BEB3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58.5</c:v>
                </c:pt>
                <c:pt idx="2">
                  <c:v>#N/A</c:v>
                </c:pt>
                <c:pt idx="3">
                  <c:v>66.099999999999994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ED-4651-B2C7-2F6D91478E07}"/>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ED-4651-B2C7-2F6D91478E07}"/>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ED-4651-B2C7-2F6D91478E07}"/>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ED-4651-B2C7-2F6D91478E0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ED-4651-B2C7-2F6D91478E0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693-462D-9C73-154A98BEB3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75.099999999999994</c:v>
                </c:pt>
                <c:pt idx="5">
                  <c:v>75.099999999999994</c:v>
                </c:pt>
                <c:pt idx="6">
                  <c:v>75.099999999999994</c:v>
                </c:pt>
                <c:pt idx="7">
                  <c:v>75.099999999999994</c:v>
                </c:pt>
                <c:pt idx="8">
                  <c:v>75.099999999999994</c:v>
                </c:pt>
                <c:pt idx="9">
                  <c:v>76.099999999999994</c:v>
                </c:pt>
                <c:pt idx="10">
                  <c:v>77.099999999999994</c:v>
                </c:pt>
                <c:pt idx="11">
                  <c:v>78.099999999999994</c:v>
                </c:pt>
                <c:pt idx="12">
                  <c:v>79.099999999999994</c:v>
                </c:pt>
                <c:pt idx="13">
                  <c:v>80.2</c:v>
                </c:pt>
                <c:pt idx="14">
                  <c:v>81.2</c:v>
                </c:pt>
                <c:pt idx="15">
                  <c:v>82.2</c:v>
                </c:pt>
                <c:pt idx="16">
                  <c:v>83.2</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ED-4651-B2C7-2F6D91478E07}"/>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ED-4651-B2C7-2F6D91478E07}"/>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ED-4651-B2C7-2F6D91478E07}"/>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693-462D-9C73-154A98BEB3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77.099999999999994</c:v>
                </c:pt>
                <c:pt idx="2">
                  <c:v>#N/A</c:v>
                </c:pt>
                <c:pt idx="3">
                  <c:v>82.2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1444736"/>
        <c:axId val="91446272"/>
      </c:scatterChart>
      <c:valAx>
        <c:axId val="91444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6272"/>
        <c:crosses val="autoZero"/>
        <c:crossBetween val="midCat"/>
        <c:majorUnit val="5"/>
      </c:valAx>
      <c:valAx>
        <c:axId val="91446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47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78.2</c:v>
                </c:pt>
                <c:pt idx="12">
                  <c:v>78.2</c:v>
                </c:pt>
                <c:pt idx="13">
                  <c:v>78.2</c:v>
                </c:pt>
                <c:pt idx="14">
                  <c:v>78.2</c:v>
                </c:pt>
                <c:pt idx="15">
                  <c:v>78.2</c:v>
                </c:pt>
                <c:pt idx="16">
                  <c:v>78.2</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AFA-4F87-94CD-ED19CB9812A0}"/>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AFA-4F87-94CD-ED19CB9812A0}"/>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AFA-4F87-94CD-ED19CB9812A0}"/>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AFA-4F87-94CD-ED19CB9812A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14A-4193-9A31-FED275E2F8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78.2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AFA-4F87-94CD-ED19CB9812A0}"/>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AFA-4F87-94CD-ED19CB9812A0}"/>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AFA-4F87-94CD-ED19CB9812A0}"/>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AFA-4F87-94CD-ED19CB9812A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AFA-4F87-94CD-ED19CB9812A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14A-4193-9A31-FED275E2F8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91.2</c:v>
                </c:pt>
                <c:pt idx="12">
                  <c:v>91.2</c:v>
                </c:pt>
                <c:pt idx="13">
                  <c:v>91.2</c:v>
                </c:pt>
                <c:pt idx="14">
                  <c:v>91.2</c:v>
                </c:pt>
                <c:pt idx="15">
                  <c:v>91.2</c:v>
                </c:pt>
                <c:pt idx="16">
                  <c:v>91.2</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AFA-4F87-94CD-ED19CB9812A0}"/>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AFA-4F87-94CD-ED19CB9812A0}"/>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AFA-4F87-94CD-ED19CB9812A0}"/>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AFA-4F87-94CD-ED19CB9812A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14A-4193-9A31-FED275E2F8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91.2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1933696"/>
        <c:axId val="91943680"/>
      </c:scatterChart>
      <c:valAx>
        <c:axId val="91933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43680"/>
        <c:crosses val="autoZero"/>
        <c:crossBetween val="midCat"/>
        <c:majorUnit val="5"/>
      </c:valAx>
      <c:valAx>
        <c:axId val="919436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336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73.066019999999995</c:v>
                </c:pt>
                <c:pt idx="1">
                  <c:v>85.843423000000001</c:v>
                </c:pt>
                <c:pt idx="2">
                  <c:v>56.551992599999998</c:v>
                </c:pt>
                <c:pt idx="3">
                  <c:v>76.413641499999997</c:v>
                </c:pt>
                <c:pt idx="4">
                  <c:v>70.908112799999998</c:v>
                </c:pt>
                <c:pt idx="5">
                  <c:v>72.900000000000006</c:v>
                </c:pt>
              </c:numCache>
            </c:numRef>
          </c:val>
          <c:extLst xmlns:c16r2="http://schemas.microsoft.com/office/drawing/2015/06/chart">
            <c:ext xmlns:c16="http://schemas.microsoft.com/office/drawing/2014/chart" uri="{C3380CC4-5D6E-409C-BE32-E72D297353CC}">
              <c16:uniqueId val="{00000000-D63F-4562-AED6-2F2D5F99DCD8}"/>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5.1058649420000002</c:v>
                </c:pt>
                <c:pt idx="1">
                  <c:v>7.1851224069999997</c:v>
                </c:pt>
                <c:pt idx="2">
                  <c:v>5.6091088620000003</c:v>
                </c:pt>
                <c:pt idx="3">
                  <c:v>9.4153585</c:v>
                </c:pt>
                <c:pt idx="4">
                  <c:v>8.3468052329999995</c:v>
                </c:pt>
                <c:pt idx="5">
                  <c:v>10.96</c:v>
                </c:pt>
              </c:numCache>
            </c:numRef>
          </c:val>
          <c:extLst xmlns:c16r2="http://schemas.microsoft.com/office/drawing/2015/06/chart">
            <c:ext xmlns:c16="http://schemas.microsoft.com/office/drawing/2014/chart" uri="{C3380CC4-5D6E-409C-BE32-E72D297353CC}">
              <c16:uniqueId val="{00000001-D63F-4562-AED6-2F2D5F99DCD8}"/>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21.828115059999998</c:v>
                </c:pt>
                <c:pt idx="1">
                  <c:v>6.9714545929999998</c:v>
                </c:pt>
                <c:pt idx="2">
                  <c:v>37.838898540000002</c:v>
                </c:pt>
                <c:pt idx="3">
                  <c:v>14.170999999999999</c:v>
                </c:pt>
                <c:pt idx="4">
                  <c:v>20.745081970000001</c:v>
                </c:pt>
                <c:pt idx="5">
                  <c:v>16.14</c:v>
                </c:pt>
              </c:numCache>
            </c:numRef>
          </c:val>
          <c:extLst xmlns:c16r2="http://schemas.microsoft.com/office/drawing/2015/06/chart">
            <c:ext xmlns:c16="http://schemas.microsoft.com/office/drawing/2014/chart" uri="{C3380CC4-5D6E-409C-BE32-E72D297353CC}">
              <c16:uniqueId val="{00000002-D63F-4562-AED6-2F2D5F99DCD8}"/>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69</c:v>
                </c:pt>
                <c:pt idx="5">
                  <c:v>69</c:v>
                </c:pt>
                <c:pt idx="6">
                  <c:v>69</c:v>
                </c:pt>
                <c:pt idx="7">
                  <c:v>69</c:v>
                </c:pt>
                <c:pt idx="8">
                  <c:v>69</c:v>
                </c:pt>
                <c:pt idx="9">
                  <c:v>70.3</c:v>
                </c:pt>
                <c:pt idx="10">
                  <c:v>71.599999999999994</c:v>
                </c:pt>
                <c:pt idx="11">
                  <c:v>72.900000000000006</c:v>
                </c:pt>
                <c:pt idx="12">
                  <c:v>74.2</c:v>
                </c:pt>
                <c:pt idx="13">
                  <c:v>75.400000000000006</c:v>
                </c:pt>
                <c:pt idx="14">
                  <c:v>76.7</c:v>
                </c:pt>
                <c:pt idx="15">
                  <c:v>78</c:v>
                </c:pt>
                <c:pt idx="16">
                  <c:v>79.3</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779-4710-BFF6-EE36EE4975FC}"/>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779-4710-BFF6-EE36EE4975FC}"/>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779-4710-BFF6-EE36EE4975FC}"/>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A8E-43B9-B246-165649C5C0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71.599999999999994</c:v>
                </c:pt>
                <c:pt idx="2">
                  <c:v>#N/A</c:v>
                </c:pt>
                <c:pt idx="3">
                  <c:v>78</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779-4710-BFF6-EE36EE4975FC}"/>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779-4710-BFF6-EE36EE4975FC}"/>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779-4710-BFF6-EE36EE4975FC}"/>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779-4710-BFF6-EE36EE4975F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779-4710-BFF6-EE36EE4975FC}"/>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A8E-43B9-B246-165649C5C0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85.5</c:v>
                </c:pt>
                <c:pt idx="5">
                  <c:v>85.5</c:v>
                </c:pt>
                <c:pt idx="6">
                  <c:v>85.5</c:v>
                </c:pt>
                <c:pt idx="7">
                  <c:v>85.5</c:v>
                </c:pt>
                <c:pt idx="8">
                  <c:v>85.5</c:v>
                </c:pt>
                <c:pt idx="9">
                  <c:v>86.1</c:v>
                </c:pt>
                <c:pt idx="10">
                  <c:v>86.7</c:v>
                </c:pt>
                <c:pt idx="11">
                  <c:v>87.3</c:v>
                </c:pt>
                <c:pt idx="12">
                  <c:v>87.9</c:v>
                </c:pt>
                <c:pt idx="13">
                  <c:v>88.4</c:v>
                </c:pt>
                <c:pt idx="14">
                  <c:v>89</c:v>
                </c:pt>
                <c:pt idx="15">
                  <c:v>89.6</c:v>
                </c:pt>
                <c:pt idx="16">
                  <c:v>90.2</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779-4710-BFF6-EE36EE4975FC}"/>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779-4710-BFF6-EE36EE4975FC}"/>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779-4710-BFF6-EE36EE4975FC}"/>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A8E-43B9-B246-165649C5C0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86.7</c:v>
                </c:pt>
                <c:pt idx="2">
                  <c:v>#N/A</c:v>
                </c:pt>
                <c:pt idx="3">
                  <c:v>89.6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3607808"/>
        <c:axId val="93609344"/>
      </c:scatterChart>
      <c:valAx>
        <c:axId val="93607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09344"/>
        <c:crosses val="autoZero"/>
        <c:crossBetween val="midCat"/>
        <c:majorUnit val="5"/>
      </c:valAx>
      <c:valAx>
        <c:axId val="93609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078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68.400000000000006</c:v>
                </c:pt>
                <c:pt idx="5">
                  <c:v>68.400000000000006</c:v>
                </c:pt>
                <c:pt idx="6">
                  <c:v>68.400000000000006</c:v>
                </c:pt>
                <c:pt idx="7">
                  <c:v>68.400000000000006</c:v>
                </c:pt>
                <c:pt idx="8">
                  <c:v>68.400000000000006</c:v>
                </c:pt>
                <c:pt idx="9">
                  <c:v>69.599999999999994</c:v>
                </c:pt>
                <c:pt idx="10">
                  <c:v>70.8</c:v>
                </c:pt>
                <c:pt idx="11">
                  <c:v>72</c:v>
                </c:pt>
                <c:pt idx="12">
                  <c:v>73.2</c:v>
                </c:pt>
                <c:pt idx="13">
                  <c:v>74.5</c:v>
                </c:pt>
                <c:pt idx="14">
                  <c:v>75.7</c:v>
                </c:pt>
                <c:pt idx="15">
                  <c:v>76.900000000000006</c:v>
                </c:pt>
                <c:pt idx="16">
                  <c:v>78.099999999999994</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C92-4097-9CDB-2B026A0D518A}"/>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C92-4097-9CDB-2B026A0D518A}"/>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C92-4097-9CDB-2B026A0D518A}"/>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FA1-4CA9-9D59-080540458E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70.8</c:v>
                </c:pt>
                <c:pt idx="2">
                  <c:v>#N/A</c:v>
                </c:pt>
                <c:pt idx="3">
                  <c:v>76.900000000000006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C92-4097-9CDB-2B026A0D518A}"/>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C92-4097-9CDB-2B026A0D518A}"/>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C92-4097-9CDB-2B026A0D518A}"/>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C92-4097-9CDB-2B026A0D518A}"/>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C92-4097-9CDB-2B026A0D518A}"/>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FA1-4CA9-9D59-080540458E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86.5</c:v>
                </c:pt>
                <c:pt idx="5">
                  <c:v>86.5</c:v>
                </c:pt>
                <c:pt idx="6">
                  <c:v>86.5</c:v>
                </c:pt>
                <c:pt idx="7">
                  <c:v>86.5</c:v>
                </c:pt>
                <c:pt idx="8">
                  <c:v>86.5</c:v>
                </c:pt>
                <c:pt idx="9">
                  <c:v>86.9</c:v>
                </c:pt>
                <c:pt idx="10">
                  <c:v>87.4</c:v>
                </c:pt>
                <c:pt idx="11">
                  <c:v>87.9</c:v>
                </c:pt>
                <c:pt idx="12">
                  <c:v>88.3</c:v>
                </c:pt>
                <c:pt idx="13">
                  <c:v>88.8</c:v>
                </c:pt>
                <c:pt idx="14">
                  <c:v>89.2</c:v>
                </c:pt>
                <c:pt idx="15">
                  <c:v>89.7</c:v>
                </c:pt>
                <c:pt idx="16">
                  <c:v>90.2</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C92-4097-9CDB-2B026A0D518A}"/>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C92-4097-9CDB-2B026A0D518A}"/>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C92-4097-9CDB-2B026A0D518A}"/>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C92-4097-9CDB-2B026A0D518A}"/>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1-4CA9-9D59-080540458E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87.4</c:v>
                </c:pt>
                <c:pt idx="2">
                  <c:v>#N/A</c:v>
                </c:pt>
                <c:pt idx="3">
                  <c:v>89.7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3790592"/>
        <c:axId val="93792128"/>
      </c:scatterChart>
      <c:valAx>
        <c:axId val="937905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92128"/>
        <c:crosses val="autoZero"/>
        <c:crossBetween val="midCat"/>
        <c:majorUnit val="5"/>
      </c:valAx>
      <c:valAx>
        <c:axId val="93792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905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68.465453909999994</c:v>
                </c:pt>
                <c:pt idx="1">
                  <c:v>86.041995880000002</c:v>
                </c:pt>
                <c:pt idx="2">
                  <c:v>46.658985970000003</c:v>
                </c:pt>
                <c:pt idx="3">
                  <c:v>61.888428500000003</c:v>
                </c:pt>
                <c:pt idx="4">
                  <c:v>69.516487459999993</c:v>
                </c:pt>
                <c:pt idx="5">
                  <c:v>71.562074999999993</c:v>
                </c:pt>
              </c:numCache>
            </c:numRef>
          </c:val>
          <c:extLst xmlns:c16r2="http://schemas.microsoft.com/office/drawing/2015/06/chart">
            <c:ext xmlns:c16="http://schemas.microsoft.com/office/drawing/2014/chart" uri="{C3380CC4-5D6E-409C-BE32-E72D297353CC}">
              <c16:uniqueId val="{00000000-EFF9-41AD-A34D-5B2B10F7A72B}"/>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27.70954609</c:v>
                </c:pt>
                <c:pt idx="1">
                  <c:v>12.789921039999999</c:v>
                </c:pt>
                <c:pt idx="2">
                  <c:v>45.329514029999999</c:v>
                </c:pt>
                <c:pt idx="3">
                  <c:v>34.111071500000001</c:v>
                </c:pt>
                <c:pt idx="4">
                  <c:v>26.348012539999999</c:v>
                </c:pt>
                <c:pt idx="5">
                  <c:v>25.012924999999999</c:v>
                </c:pt>
              </c:numCache>
            </c:numRef>
          </c:val>
          <c:extLst xmlns:c16r2="http://schemas.microsoft.com/office/drawing/2015/06/chart">
            <c:ext xmlns:c16="http://schemas.microsoft.com/office/drawing/2014/chart" uri="{C3380CC4-5D6E-409C-BE32-E72D297353CC}">
              <c16:uniqueId val="{00000001-EFF9-41AD-A34D-5B2B10F7A72B}"/>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3.8250000000000002</c:v>
                </c:pt>
                <c:pt idx="1">
                  <c:v>1.1680830799999999</c:v>
                </c:pt>
                <c:pt idx="2">
                  <c:v>8.0114999999999998</c:v>
                </c:pt>
                <c:pt idx="3">
                  <c:v>4.0004999999999997</c:v>
                </c:pt>
                <c:pt idx="4">
                  <c:v>4.1355000000000004</c:v>
                </c:pt>
                <c:pt idx="5">
                  <c:v>3.4249999999999998</c:v>
                </c:pt>
              </c:numCache>
            </c:numRef>
          </c:val>
          <c:extLst xmlns:c16r2="http://schemas.microsoft.com/office/drawing/2015/06/chart">
            <c:ext xmlns:c16="http://schemas.microsoft.com/office/drawing/2014/chart" uri="{C3380CC4-5D6E-409C-BE32-E72D297353CC}">
              <c16:uniqueId val="{00000002-EFF9-41AD-A34D-5B2B10F7A72B}"/>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358C-4C65-87E4-FE62E607C5C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58C-4C65-87E4-FE62E607C5C6}"/>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58C-4C65-87E4-FE62E607C5C6}"/>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58C-4C65-87E4-FE62E607C5C6}"/>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58C-4C65-87E4-FE62E607C5C6}"/>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58C-4C65-87E4-FE62E607C5C6}"/>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2BC-41DB-915F-3E0A0905B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100</c:v>
                </c:pt>
                <c:pt idx="2">
                  <c:v>#N/A</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58C-4C65-87E4-FE62E607C5C6}"/>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72.5</c:v>
                </c:pt>
                <c:pt idx="1">
                  <c:v>72.5</c:v>
                </c:pt>
                <c:pt idx="2">
                  <c:v>72.5</c:v>
                </c:pt>
                <c:pt idx="3">
                  <c:v>72.5</c:v>
                </c:pt>
                <c:pt idx="4">
                  <c:v>72.5</c:v>
                </c:pt>
                <c:pt idx="5">
                  <c:v>72.900000000000006</c:v>
                </c:pt>
                <c:pt idx="6">
                  <c:v>73.400000000000006</c:v>
                </c:pt>
                <c:pt idx="7">
                  <c:v>73.900000000000006</c:v>
                </c:pt>
                <c:pt idx="8">
                  <c:v>74.400000000000006</c:v>
                </c:pt>
                <c:pt idx="9">
                  <c:v>74.8</c:v>
                </c:pt>
                <c:pt idx="10">
                  <c:v>75.3</c:v>
                </c:pt>
                <c:pt idx="11">
                  <c:v>75.8</c:v>
                </c:pt>
                <c:pt idx="12">
                  <c:v>76.3</c:v>
                </c:pt>
                <c:pt idx="13">
                  <c:v>76.7</c:v>
                </c:pt>
                <c:pt idx="14">
                  <c:v>77.2</c:v>
                </c:pt>
                <c:pt idx="15">
                  <c:v>77.7</c:v>
                </c:pt>
                <c:pt idx="16">
                  <c:v>78.2</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I</a:t>
                    </a:r>
                    <a:r>
                      <a:rPr lang="en-US"/>
                      <a:t>NEI10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I</a:t>
                    </a:r>
                    <a:r>
                      <a:rPr lang="en-US"/>
                      <a:t>NEI15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74.099999999999994</c:v>
                </c:pt>
                <c:pt idx="1">
                  <c:v>76.5</c:v>
                </c:pt>
                <c:pt idx="2">
                  <c:v>70.731707317073173</c:v>
                </c:pt>
                <c:pt idx="3">
                  <c:v>81.849999999999994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58.9</c:v>
                </c:pt>
                <c:pt idx="5">
                  <c:v>58.9</c:v>
                </c:pt>
                <c:pt idx="6">
                  <c:v>58.9</c:v>
                </c:pt>
                <c:pt idx="7">
                  <c:v>58.9</c:v>
                </c:pt>
                <c:pt idx="8">
                  <c:v>58.9</c:v>
                </c:pt>
                <c:pt idx="9">
                  <c:v>60.7</c:v>
                </c:pt>
                <c:pt idx="10">
                  <c:v>62.5</c:v>
                </c:pt>
                <c:pt idx="11">
                  <c:v>64.2</c:v>
                </c:pt>
                <c:pt idx="12">
                  <c:v>66</c:v>
                </c:pt>
                <c:pt idx="13">
                  <c:v>67.8</c:v>
                </c:pt>
                <c:pt idx="14">
                  <c:v>69.5</c:v>
                </c:pt>
                <c:pt idx="15">
                  <c:v>71.3</c:v>
                </c:pt>
                <c:pt idx="16">
                  <c:v>73.099999999999994</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58C-4C65-87E4-FE62E607C5C6}"/>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58C-4C65-87E4-FE62E607C5C6}"/>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58C-4C65-87E4-FE62E607C5C6}"/>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58C-4C65-87E4-FE62E607C5C6}"/>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58C-4C65-87E4-FE62E607C5C6}"/>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2BC-41DB-915F-3E0A0905B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62.469899999999996</c:v>
                </c:pt>
                <c:pt idx="2">
                  <c:v>#N/A</c:v>
                </c:pt>
                <c:pt idx="3">
                  <c:v>71.3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344704"/>
        <c:axId val="92346624"/>
      </c:scatterChart>
      <c:valAx>
        <c:axId val="92344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46624"/>
        <c:crosses val="autoZero"/>
        <c:crossBetween val="midCat"/>
        <c:majorUnit val="5"/>
      </c:valAx>
      <c:valAx>
        <c:axId val="9234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34470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96.2</c:v>
                </c:pt>
                <c:pt idx="1">
                  <c:v>96.2</c:v>
                </c:pt>
                <c:pt idx="2">
                  <c:v>96.2</c:v>
                </c:pt>
                <c:pt idx="3">
                  <c:v>96.2</c:v>
                </c:pt>
                <c:pt idx="4">
                  <c:v>96.2</c:v>
                </c:pt>
                <c:pt idx="5">
                  <c:v>96</c:v>
                </c:pt>
                <c:pt idx="6">
                  <c:v>95.7</c:v>
                </c:pt>
                <c:pt idx="7">
                  <c:v>95.4</c:v>
                </c:pt>
                <c:pt idx="8">
                  <c:v>95.2</c:v>
                </c:pt>
                <c:pt idx="9">
                  <c:v>94.9</c:v>
                </c:pt>
                <c:pt idx="10">
                  <c:v>94.6</c:v>
                </c:pt>
                <c:pt idx="11">
                  <c:v>94.4</c:v>
                </c:pt>
                <c:pt idx="12">
                  <c:v>94.1</c:v>
                </c:pt>
                <c:pt idx="13">
                  <c:v>93.8</c:v>
                </c:pt>
                <c:pt idx="14">
                  <c:v>93.6</c:v>
                </c:pt>
                <c:pt idx="15">
                  <c:v>93.3</c:v>
                </c:pt>
                <c:pt idx="16">
                  <c:v>93</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DB-4242-9AD7-8DE8B1D67680}"/>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DDB-4242-9AD7-8DE8B1D67680}"/>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DDB-4242-9AD7-8DE8B1D67680}"/>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DDB-4242-9AD7-8DE8B1D6768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DDB-4242-9AD7-8DE8B1D6768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537-4F99-808F-31E6BF2753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96.6</c:v>
                </c:pt>
                <c:pt idx="1">
                  <c:v>92.975000000000009</c:v>
                </c:pt>
                <c:pt idx="2">
                  <c:v>93.856655290102381</c:v>
                </c:pt>
                <c:pt idx="3">
                  <c:v>94.004999999999995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75.099999999999994</c:v>
                </c:pt>
                <c:pt idx="5">
                  <c:v>75.099999999999994</c:v>
                </c:pt>
                <c:pt idx="6">
                  <c:v>75.099999999999994</c:v>
                </c:pt>
                <c:pt idx="7">
                  <c:v>75.099999999999994</c:v>
                </c:pt>
                <c:pt idx="8">
                  <c:v>75.099999999999994</c:v>
                </c:pt>
                <c:pt idx="9">
                  <c:v>76.400000000000006</c:v>
                </c:pt>
                <c:pt idx="10">
                  <c:v>77.8</c:v>
                </c:pt>
                <c:pt idx="11">
                  <c:v>79.099999999999994</c:v>
                </c:pt>
                <c:pt idx="12">
                  <c:v>80.5</c:v>
                </c:pt>
                <c:pt idx="13">
                  <c:v>81.8</c:v>
                </c:pt>
                <c:pt idx="14">
                  <c:v>83.2</c:v>
                </c:pt>
                <c:pt idx="15">
                  <c:v>84.5</c:v>
                </c:pt>
                <c:pt idx="16">
                  <c:v>85.8</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DDB-4242-9AD7-8DE8B1D67680}"/>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DDB-4242-9AD7-8DE8B1D67680}"/>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DDB-4242-9AD7-8DE8B1D67680}"/>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DDB-4242-9AD7-8DE8B1D6768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DDB-4242-9AD7-8DE8B1D6768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537-4F99-808F-31E6BF2753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77.782885000000007</c:v>
                </c:pt>
                <c:pt idx="2">
                  <c:v>#N/A</c:v>
                </c:pt>
                <c:pt idx="3">
                  <c:v>84.5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A-4DDB-4242-9AD7-8DE8B1D6768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DDB-4242-9AD7-8DE8B1D67680}"/>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DDB-4242-9AD7-8DE8B1D67680}"/>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DDB-4242-9AD7-8DE8B1D67680}"/>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DDB-4242-9AD7-8DE8B1D6768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DDB-4242-9AD7-8DE8B1D67680}"/>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537-4F99-808F-31E6BF2753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100</c:v>
                </c:pt>
                <c:pt idx="2">
                  <c:v>#N/A</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4DDB-4242-9AD7-8DE8B1D67680}"/>
            </c:ext>
          </c:extLst>
        </c:ser>
        <c:dLbls>
          <c:showLegendKey val="0"/>
          <c:showVal val="0"/>
          <c:showCatName val="0"/>
          <c:showSerName val="0"/>
          <c:showPercent val="0"/>
          <c:showBubbleSize val="0"/>
        </c:dLbls>
        <c:axId val="131763584"/>
        <c:axId val="131771008"/>
      </c:scatterChart>
      <c:valAx>
        <c:axId val="131763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71008"/>
        <c:crosses val="autoZero"/>
        <c:crossBetween val="midCat"/>
        <c:majorUnit val="5"/>
      </c:valAx>
      <c:valAx>
        <c:axId val="131771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635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44.3</c:v>
                </c:pt>
                <c:pt idx="1">
                  <c:v>44.3</c:v>
                </c:pt>
                <c:pt idx="2">
                  <c:v>44.3</c:v>
                </c:pt>
                <c:pt idx="3">
                  <c:v>44.3</c:v>
                </c:pt>
                <c:pt idx="4">
                  <c:v>44.3</c:v>
                </c:pt>
                <c:pt idx="5">
                  <c:v>45.8</c:v>
                </c:pt>
                <c:pt idx="6">
                  <c:v>47.3</c:v>
                </c:pt>
                <c:pt idx="7">
                  <c:v>48.8</c:v>
                </c:pt>
                <c:pt idx="8">
                  <c:v>50.3</c:v>
                </c:pt>
                <c:pt idx="9">
                  <c:v>51.7</c:v>
                </c:pt>
                <c:pt idx="10">
                  <c:v>53.2</c:v>
                </c:pt>
                <c:pt idx="11">
                  <c:v>54.7</c:v>
                </c:pt>
                <c:pt idx="12">
                  <c:v>56.2</c:v>
                </c:pt>
                <c:pt idx="13">
                  <c:v>57.7</c:v>
                </c:pt>
                <c:pt idx="14">
                  <c:v>59.2</c:v>
                </c:pt>
                <c:pt idx="15">
                  <c:v>60.7</c:v>
                </c:pt>
                <c:pt idx="16">
                  <c:v>62.2</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A02-4BE2-8CE5-6B1DB748DDBF}"/>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A02-4BE2-8CE5-6B1DB748DDBF}"/>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A02-4BE2-8CE5-6B1DB748DDBF}"/>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A02-4BE2-8CE5-6B1DB748DDBF}"/>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A02-4BE2-8CE5-6B1DB748DDB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7CD-4918-A91D-F8A0CB6818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46.5</c:v>
                </c:pt>
                <c:pt idx="1">
                  <c:v>59.070000000000007</c:v>
                </c:pt>
                <c:pt idx="2">
                  <c:v>46.619217081850536</c:v>
                </c:pt>
                <c:pt idx="3">
                  <c:v>66.694999999999993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40.9</c:v>
                </c:pt>
                <c:pt idx="5">
                  <c:v>40.9</c:v>
                </c:pt>
                <c:pt idx="6">
                  <c:v>40.9</c:v>
                </c:pt>
                <c:pt idx="7">
                  <c:v>40.9</c:v>
                </c:pt>
                <c:pt idx="8">
                  <c:v>40.9</c:v>
                </c:pt>
                <c:pt idx="9">
                  <c:v>42.9</c:v>
                </c:pt>
                <c:pt idx="10">
                  <c:v>44.8</c:v>
                </c:pt>
                <c:pt idx="11">
                  <c:v>46.8</c:v>
                </c:pt>
                <c:pt idx="12">
                  <c:v>48.7</c:v>
                </c:pt>
                <c:pt idx="13">
                  <c:v>50.7</c:v>
                </c:pt>
                <c:pt idx="14">
                  <c:v>52.6</c:v>
                </c:pt>
                <c:pt idx="15">
                  <c:v>54.6</c:v>
                </c:pt>
                <c:pt idx="16">
                  <c:v>56.6</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A02-4BE2-8CE5-6B1DB748DDBF}"/>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A02-4BE2-8CE5-6B1DB748DDBF}"/>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A02-4BE2-8CE5-6B1DB748DDBF}"/>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A02-4BE2-8CE5-6B1DB748DDBF}"/>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A02-4BE2-8CE5-6B1DB748DDB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CD-4918-A91D-F8A0CB6818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44.840037000000002</c:v>
                </c:pt>
                <c:pt idx="2">
                  <c:v>#N/A</c:v>
                </c:pt>
                <c:pt idx="3">
                  <c:v>54.6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A-5A02-4BE2-8CE5-6B1DB748DDB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A02-4BE2-8CE5-6B1DB748DDBF}"/>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A02-4BE2-8CE5-6B1DB748DDBF}"/>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A02-4BE2-8CE5-6B1DB748DDBF}"/>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A02-4BE2-8CE5-6B1DB748DDBF}"/>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A02-4BE2-8CE5-6B1DB748DDBF}"/>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CD-4918-A91D-F8A0CB6818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100</c:v>
                </c:pt>
                <c:pt idx="2">
                  <c:v>#N/A</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5A02-4BE2-8CE5-6B1DB748DDBF}"/>
            </c:ext>
          </c:extLst>
        </c:ser>
        <c:dLbls>
          <c:showLegendKey val="0"/>
          <c:showVal val="0"/>
          <c:showCatName val="0"/>
          <c:showSerName val="0"/>
          <c:showPercent val="0"/>
          <c:showBubbleSize val="0"/>
        </c:dLbls>
        <c:axId val="147371136"/>
        <c:axId val="147372672"/>
      </c:scatterChart>
      <c:valAx>
        <c:axId val="147371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2672"/>
        <c:crosses val="autoZero"/>
        <c:crossBetween val="midCat"/>
        <c:majorUnit val="5"/>
      </c:valAx>
      <c:valAx>
        <c:axId val="147372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11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95.9</c:v>
                </c:pt>
                <c:pt idx="5">
                  <c:v>95.9</c:v>
                </c:pt>
                <c:pt idx="6">
                  <c:v>95.9</c:v>
                </c:pt>
                <c:pt idx="7">
                  <c:v>95.9</c:v>
                </c:pt>
                <c:pt idx="8">
                  <c:v>95.9</c:v>
                </c:pt>
                <c:pt idx="9">
                  <c:v>96.2</c:v>
                </c:pt>
                <c:pt idx="10">
                  <c:v>96.5</c:v>
                </c:pt>
                <c:pt idx="11">
                  <c:v>96.8</c:v>
                </c:pt>
                <c:pt idx="12">
                  <c:v>97.1</c:v>
                </c:pt>
                <c:pt idx="13">
                  <c:v>97.5</c:v>
                </c:pt>
                <c:pt idx="14">
                  <c:v>97.8</c:v>
                </c:pt>
                <c:pt idx="15">
                  <c:v>98.1</c:v>
                </c:pt>
                <c:pt idx="16">
                  <c:v>98.4</c:v>
                </c:pt>
              </c:numCache>
            </c:numRef>
          </c:yVal>
          <c:smooth val="0"/>
          <c:extLst xmlns:c16r2="http://schemas.microsoft.com/office/drawing/2015/06/chart">
            <c:ext xmlns:c16="http://schemas.microsoft.com/office/drawing/2014/chart" uri="{C3380CC4-5D6E-409C-BE32-E72D297353CC}">
              <c16:uniqueId val="{00000000-E9CE-4200-BAD2-94AE3CC92B3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9CE-4200-BAD2-94AE3CC92B3C}"/>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9CE-4200-BAD2-94AE3CC92B3C}"/>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9CE-4200-BAD2-94AE3CC92B3C}"/>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9CE-4200-BAD2-94AE3CC92B3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9CE-4200-BAD2-94AE3CC92B3C}"/>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031-41C3-9027-4BE8ACA92B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96.5</c:v>
                </c:pt>
                <c:pt idx="2">
                  <c:v>#N/A</c:v>
                </c:pt>
                <c:pt idx="3">
                  <c:v>98.1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E9CE-4200-BAD2-94AE3CC92B3C}"/>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88</c:v>
                </c:pt>
                <c:pt idx="5">
                  <c:v>88</c:v>
                </c:pt>
                <c:pt idx="6">
                  <c:v>88</c:v>
                </c:pt>
                <c:pt idx="7">
                  <c:v>88</c:v>
                </c:pt>
                <c:pt idx="8">
                  <c:v>88</c:v>
                </c:pt>
                <c:pt idx="9">
                  <c:v>89</c:v>
                </c:pt>
                <c:pt idx="10">
                  <c:v>90</c:v>
                </c:pt>
                <c:pt idx="11">
                  <c:v>91.1</c:v>
                </c:pt>
                <c:pt idx="12">
                  <c:v>92.1</c:v>
                </c:pt>
                <c:pt idx="13">
                  <c:v>93.1</c:v>
                </c:pt>
                <c:pt idx="14">
                  <c:v>94.1</c:v>
                </c:pt>
                <c:pt idx="15">
                  <c:v>95.2</c:v>
                </c:pt>
                <c:pt idx="16">
                  <c:v>96.2</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I</a:t>
                    </a:r>
                    <a:r>
                      <a:rPr lang="en-US"/>
                      <a:t>NEI10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I</a:t>
                    </a:r>
                    <a:r>
                      <a:rPr lang="en-US"/>
                      <a:t>NEI15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90.024999999999991</c:v>
                </c:pt>
                <c:pt idx="2">
                  <c:v>#N/A</c:v>
                </c:pt>
                <c:pt idx="3">
                  <c:v>95.15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44.6</c:v>
                </c:pt>
                <c:pt idx="5">
                  <c:v>44.6</c:v>
                </c:pt>
                <c:pt idx="6">
                  <c:v>44.6</c:v>
                </c:pt>
                <c:pt idx="7">
                  <c:v>44.6</c:v>
                </c:pt>
                <c:pt idx="8">
                  <c:v>44.6</c:v>
                </c:pt>
                <c:pt idx="9">
                  <c:v>47.6</c:v>
                </c:pt>
                <c:pt idx="10">
                  <c:v>50.6</c:v>
                </c:pt>
                <c:pt idx="11">
                  <c:v>53.6</c:v>
                </c:pt>
                <c:pt idx="12">
                  <c:v>56.5</c:v>
                </c:pt>
                <c:pt idx="13">
                  <c:v>59.5</c:v>
                </c:pt>
                <c:pt idx="14">
                  <c:v>62.5</c:v>
                </c:pt>
                <c:pt idx="15">
                  <c:v>65.5</c:v>
                </c:pt>
                <c:pt idx="16">
                  <c:v>68.5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9CE-4200-BAD2-94AE3CC92B3C}"/>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9CE-4200-BAD2-94AE3CC92B3C}"/>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9CE-4200-BAD2-94AE3CC92B3C}"/>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9CE-4200-BAD2-94AE3CC92B3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9CE-4200-BAD2-94AE3CC92B3C}"/>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31-41C3-9027-4BE8ACA92B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49.423724999999997</c:v>
                </c:pt>
                <c:pt idx="2">
                  <c:v>62.412587412587413</c:v>
                </c:pt>
                <c:pt idx="3">
                  <c:v>63.750500000000002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217397888"/>
        <c:axId val="238265088"/>
      </c:scatterChart>
      <c:valAx>
        <c:axId val="217397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5"/>
      </c:valAx>
      <c:valAx>
        <c:axId val="238265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88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95.5</c:v>
                </c:pt>
                <c:pt idx="1">
                  <c:v>95.5</c:v>
                </c:pt>
                <c:pt idx="2">
                  <c:v>95.5</c:v>
                </c:pt>
                <c:pt idx="3">
                  <c:v>95.5</c:v>
                </c:pt>
                <c:pt idx="4">
                  <c:v>95.5</c:v>
                </c:pt>
                <c:pt idx="5">
                  <c:v>95.8</c:v>
                </c:pt>
                <c:pt idx="6">
                  <c:v>96.1</c:v>
                </c:pt>
                <c:pt idx="7">
                  <c:v>96.4</c:v>
                </c:pt>
                <c:pt idx="8">
                  <c:v>96.6</c:v>
                </c:pt>
                <c:pt idx="9">
                  <c:v>96.9</c:v>
                </c:pt>
                <c:pt idx="10">
                  <c:v>97.2</c:v>
                </c:pt>
                <c:pt idx="11">
                  <c:v>97.5</c:v>
                </c:pt>
                <c:pt idx="12">
                  <c:v>97.7</c:v>
                </c:pt>
                <c:pt idx="13">
                  <c:v>98</c:v>
                </c:pt>
                <c:pt idx="14">
                  <c:v>98.3</c:v>
                </c:pt>
                <c:pt idx="15">
                  <c:v>98.6</c:v>
                </c:pt>
                <c:pt idx="16">
                  <c:v>98.8</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ACA-40FB-BA06-ACC65C6B9735}"/>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ACA-40FB-BA06-ACC65C6B9735}"/>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CA-40FB-BA06-ACC65C6B9735}"/>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CA-40FB-BA06-ACC65C6B9735}"/>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CA-40FB-BA06-ACC65C6B973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26D-450E-BA5F-1012321842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96</c:v>
                </c:pt>
                <c:pt idx="1">
                  <c:v>97.642499999999984</c:v>
                </c:pt>
                <c:pt idx="2">
                  <c:v>97.269624573378834</c:v>
                </c:pt>
                <c:pt idx="3">
                  <c:v>98.929999999999993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58</c:v>
                </c:pt>
                <c:pt idx="5">
                  <c:v>58</c:v>
                </c:pt>
                <c:pt idx="6">
                  <c:v>58</c:v>
                </c:pt>
                <c:pt idx="7">
                  <c:v>58</c:v>
                </c:pt>
                <c:pt idx="8">
                  <c:v>58</c:v>
                </c:pt>
                <c:pt idx="9">
                  <c:v>61.5</c:v>
                </c:pt>
                <c:pt idx="10">
                  <c:v>65</c:v>
                </c:pt>
                <c:pt idx="11">
                  <c:v>68.5</c:v>
                </c:pt>
                <c:pt idx="12">
                  <c:v>72</c:v>
                </c:pt>
                <c:pt idx="13">
                  <c:v>75.5</c:v>
                </c:pt>
                <c:pt idx="14">
                  <c:v>79</c:v>
                </c:pt>
                <c:pt idx="15">
                  <c:v>82.5</c:v>
                </c:pt>
                <c:pt idx="16">
                  <c:v>86</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ACA-40FB-BA06-ACC65C6B9735}"/>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ACA-40FB-BA06-ACC65C6B973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26D-450E-BA5F-1012321842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61.124204999999989</c:v>
                </c:pt>
                <c:pt idx="2">
                  <c:v>85.324232081911262</c:v>
                </c:pt>
                <c:pt idx="3">
                  <c:v>76.670749999999998</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98.8</c:v>
                </c:pt>
                <c:pt idx="5">
                  <c:v>98.8</c:v>
                </c:pt>
                <c:pt idx="6">
                  <c:v>98.8</c:v>
                </c:pt>
                <c:pt idx="7">
                  <c:v>98.8</c:v>
                </c:pt>
                <c:pt idx="8">
                  <c:v>98.8</c:v>
                </c:pt>
                <c:pt idx="9">
                  <c:v>98.9</c:v>
                </c:pt>
                <c:pt idx="10">
                  <c:v>99</c:v>
                </c:pt>
                <c:pt idx="11">
                  <c:v>99.1</c:v>
                </c:pt>
                <c:pt idx="12">
                  <c:v>99.3</c:v>
                </c:pt>
                <c:pt idx="13">
                  <c:v>99.4</c:v>
                </c:pt>
                <c:pt idx="14">
                  <c:v>99.5</c:v>
                </c:pt>
                <c:pt idx="15">
                  <c:v>99.6</c:v>
                </c:pt>
                <c:pt idx="16">
                  <c:v>99.7</c:v>
                </c:pt>
              </c:numCache>
            </c:numRef>
          </c:yVal>
          <c:smooth val="0"/>
          <c:extLst xmlns:c16r2="http://schemas.microsoft.com/office/drawing/2015/06/chart">
            <c:ext xmlns:c16="http://schemas.microsoft.com/office/drawing/2014/chart" uri="{C3380CC4-5D6E-409C-BE32-E72D297353CC}">
              <c16:uniqueId val="{0000000A-2ACA-40FB-BA06-ACC65C6B973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ACA-40FB-BA06-ACC65C6B9735}"/>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ACA-40FB-BA06-ACC65C6B9735}"/>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ACA-40FB-BA06-ACC65C6B9735}"/>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ACA-40FB-BA06-ACC65C6B9735}"/>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ACA-40FB-BA06-ACC65C6B973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26D-450E-BA5F-1012321842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99.03</c:v>
                </c:pt>
                <c:pt idx="2">
                  <c:v>#N/A</c:v>
                </c:pt>
                <c:pt idx="3">
                  <c:v>99.59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2ACA-40FB-BA06-ACC65C6B9735}"/>
            </c:ext>
          </c:extLst>
        </c:ser>
        <c:dLbls>
          <c:showLegendKey val="0"/>
          <c:showVal val="0"/>
          <c:showCatName val="0"/>
          <c:showSerName val="0"/>
          <c:showPercent val="0"/>
          <c:showBubbleSize val="0"/>
        </c:dLbls>
        <c:axId val="385120512"/>
        <c:axId val="385150976"/>
      </c:scatterChart>
      <c:valAx>
        <c:axId val="3851205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0976"/>
        <c:crosses val="autoZero"/>
        <c:crossBetween val="midCat"/>
        <c:majorUnit val="5"/>
      </c:valAx>
      <c:valAx>
        <c:axId val="3851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05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78.599999999999994</c:v>
                </c:pt>
                <c:pt idx="5">
                  <c:v>78.599999999999994</c:v>
                </c:pt>
                <c:pt idx="6">
                  <c:v>78.599999999999994</c:v>
                </c:pt>
                <c:pt idx="7">
                  <c:v>78.599999999999994</c:v>
                </c:pt>
                <c:pt idx="8">
                  <c:v>78.599999999999994</c:v>
                </c:pt>
                <c:pt idx="9">
                  <c:v>80.3</c:v>
                </c:pt>
                <c:pt idx="10">
                  <c:v>82</c:v>
                </c:pt>
                <c:pt idx="11">
                  <c:v>83.6</c:v>
                </c:pt>
                <c:pt idx="12">
                  <c:v>85.3</c:v>
                </c:pt>
                <c:pt idx="13">
                  <c:v>87</c:v>
                </c:pt>
                <c:pt idx="14">
                  <c:v>88.7</c:v>
                </c:pt>
                <c:pt idx="15">
                  <c:v>90.3</c:v>
                </c:pt>
                <c:pt idx="16">
                  <c:v>92</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309-4CDF-B106-B9A82719ECA5}"/>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309-4CDF-B106-B9A82719ECA5}"/>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09-4CDF-B106-B9A82719ECA5}"/>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309-4CDF-B106-B9A82719ECA5}"/>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09-4CDF-B106-B9A82719ECA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EB4-4E0B-89DB-1E77C05D53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81.977499999999992</c:v>
                </c:pt>
                <c:pt idx="2">
                  <c:v>#N/A</c:v>
                </c:pt>
                <c:pt idx="3">
                  <c:v>90.319999999999979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24</c:v>
                </c:pt>
                <c:pt idx="5">
                  <c:v>24</c:v>
                </c:pt>
                <c:pt idx="6">
                  <c:v>24</c:v>
                </c:pt>
                <c:pt idx="7">
                  <c:v>24</c:v>
                </c:pt>
                <c:pt idx="8">
                  <c:v>24</c:v>
                </c:pt>
                <c:pt idx="9">
                  <c:v>26.8</c:v>
                </c:pt>
                <c:pt idx="10">
                  <c:v>29.7</c:v>
                </c:pt>
                <c:pt idx="11">
                  <c:v>32.5</c:v>
                </c:pt>
                <c:pt idx="12">
                  <c:v>35.299999999999997</c:v>
                </c:pt>
                <c:pt idx="13">
                  <c:v>38.200000000000003</c:v>
                </c:pt>
                <c:pt idx="14">
                  <c:v>41</c:v>
                </c:pt>
                <c:pt idx="15">
                  <c:v>43.8</c:v>
                </c:pt>
                <c:pt idx="16">
                  <c:v>46.7</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309-4CDF-B106-B9A82719ECA5}"/>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309-4CDF-B106-B9A82719ECA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B4-4E0B-89DB-1E77C05D53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29.593877499999998</c:v>
                </c:pt>
                <c:pt idx="2">
                  <c:v>38.351254480286741</c:v>
                </c:pt>
                <c:pt idx="3">
                  <c:v>43.714879999999987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92.9</c:v>
                </c:pt>
                <c:pt idx="5">
                  <c:v>92.9</c:v>
                </c:pt>
                <c:pt idx="6">
                  <c:v>92.9</c:v>
                </c:pt>
                <c:pt idx="7">
                  <c:v>92.9</c:v>
                </c:pt>
                <c:pt idx="8">
                  <c:v>92.9</c:v>
                </c:pt>
                <c:pt idx="9">
                  <c:v>93.3</c:v>
                </c:pt>
                <c:pt idx="10">
                  <c:v>93.8</c:v>
                </c:pt>
                <c:pt idx="11">
                  <c:v>94.3</c:v>
                </c:pt>
                <c:pt idx="12">
                  <c:v>94.8</c:v>
                </c:pt>
                <c:pt idx="13">
                  <c:v>95.2</c:v>
                </c:pt>
                <c:pt idx="14">
                  <c:v>95.7</c:v>
                </c:pt>
                <c:pt idx="15">
                  <c:v>96.2</c:v>
                </c:pt>
                <c:pt idx="16">
                  <c:v>96.7</c:v>
                </c:pt>
              </c:numCache>
            </c:numRef>
          </c:yVal>
          <c:smooth val="0"/>
          <c:extLst xmlns:c16r2="http://schemas.microsoft.com/office/drawing/2015/06/chart">
            <c:ext xmlns:c16="http://schemas.microsoft.com/office/drawing/2014/chart" uri="{C3380CC4-5D6E-409C-BE32-E72D297353CC}">
              <c16:uniqueId val="{0000000A-1309-4CDF-B106-B9A82719ECA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309-4CDF-B106-B9A82719ECA5}"/>
                </c:ext>
              </c:extLst>
            </c:dLbl>
            <c:dLbl>
              <c:idx val="1"/>
              <c:tx>
                <c:rich>
                  <a:bodyPr/>
                  <a:lstStyle/>
                  <a:p>
                    <a:pPr>
                      <a:defRPr sz="600" b="0" i="0">
                        <a:solidFill>
                          <a:srgbClr val="000000"/>
                        </a:solidFill>
                        <a:latin typeface="Arial"/>
                        <a:ea typeface="Arial"/>
                        <a:cs typeface="Arial"/>
                      </a:defRPr>
                    </a:pPr>
                    <a:r>
                      <a:rPr lang="en-US" sz="600"/>
                      <a:t>I</a:t>
                    </a:r>
                    <a:r>
                      <a:rPr lang="en-US"/>
                      <a:t>NEI10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309-4CDF-B106-B9A82719ECA5}"/>
                </c:ext>
              </c:extLst>
            </c:dLbl>
            <c:dLbl>
              <c:idx val="2"/>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309-4CDF-B106-B9A82719ECA5}"/>
                </c:ext>
              </c:extLst>
            </c:dLbl>
            <c:dLbl>
              <c:idx val="3"/>
              <c:tx>
                <c:rich>
                  <a:bodyPr/>
                  <a:lstStyle/>
                  <a:p>
                    <a:pPr>
                      <a:defRPr sz="600" b="0" i="0">
                        <a:solidFill>
                          <a:srgbClr val="000000"/>
                        </a:solidFill>
                        <a:latin typeface="Arial"/>
                        <a:ea typeface="Arial"/>
                        <a:cs typeface="Arial"/>
                      </a:defRPr>
                    </a:pPr>
                    <a:r>
                      <a:rPr lang="en-US" sz="600"/>
                      <a:t>I</a:t>
                    </a:r>
                    <a:r>
                      <a:rPr lang="en-US"/>
                      <a:t>NEI15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309-4CDF-B106-B9A82719ECA5}"/>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309-4CDF-B106-B9A82719ECA5}"/>
                </c:ext>
              </c:extLst>
            </c:dLbl>
            <c:dLbl>
              <c:idx val="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EB4-4E0B-89DB-1E77C05D53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2010</c:v>
                </c:pt>
                <c:pt idx="2">
                  <c:v>2013</c:v>
                </c:pt>
                <c:pt idx="3">
                  <c:v>2015</c:v>
                </c:pt>
                <c:pt idx="4">
                  <c:v>2016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93.82</c:v>
                </c:pt>
                <c:pt idx="2">
                  <c:v>#N/A</c:v>
                </c:pt>
                <c:pt idx="3">
                  <c:v>96.18</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1309-4CDF-B106-B9A82719ECA5}"/>
            </c:ext>
          </c:extLst>
        </c:ser>
        <c:dLbls>
          <c:showLegendKey val="0"/>
          <c:showVal val="0"/>
          <c:showCatName val="0"/>
          <c:showSerName val="0"/>
          <c:showPercent val="0"/>
          <c:showBubbleSize val="0"/>
        </c:dLbls>
        <c:axId val="75123712"/>
        <c:axId val="75141888"/>
      </c:scatterChart>
      <c:valAx>
        <c:axId val="75123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1888"/>
        <c:crosses val="autoZero"/>
        <c:crossBetween val="midCat"/>
        <c:majorUnit val="5"/>
      </c:valAx>
      <c:valAx>
        <c:axId val="75141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37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8" customWidth="true"/>
    <col min="2" max="2" width="2.375" style="208" customWidth="true"/>
    <col min="3" max="3" width="58" style="208" customWidth="true"/>
    <col min="4" max="4" width="7.75" style="208" customWidth="true"/>
    <col min="5" max="16384" width="7.75" style="208"/>
  </cols>
  <sheetData>
    <row r="1" ht="44.1" customHeight="true" x14ac:dyDescent="0.25">
      <c r="A1" s="34"/>
      <c r="B1" s="35"/>
      <c r="C1" s="35"/>
      <c r="D1" s="35"/>
      <c r="E1" s="207"/>
      <c r="F1" s="207"/>
      <c r="G1" s="207"/>
      <c r="H1" s="207"/>
      <c r="I1" s="207"/>
      <c r="J1" s="207"/>
      <c r="K1" s="207"/>
      <c r="L1" s="207"/>
      <c r="M1" s="207"/>
      <c r="N1" s="207"/>
      <c r="O1" s="207"/>
      <c r="P1" s="207"/>
      <c r="Q1" s="207"/>
      <c r="R1" s="207"/>
    </row>
    <row r="2" ht="23.25" x14ac:dyDescent="0.35">
      <c r="A2" s="35"/>
      <c r="B2" s="35"/>
      <c r="C2" s="37"/>
      <c r="D2" s="35"/>
      <c r="E2" s="207"/>
      <c r="F2" s="207"/>
      <c r="G2" s="35"/>
      <c r="H2" s="207"/>
      <c r="I2" s="207"/>
      <c r="J2" s="207"/>
      <c r="K2" s="207"/>
      <c r="L2" s="207"/>
      <c r="M2" s="207"/>
      <c r="N2" s="207"/>
      <c r="O2" s="207"/>
      <c r="P2" s="207"/>
      <c r="Q2" s="207"/>
      <c r="R2" s="207"/>
    </row>
    <row r="3" ht="15" x14ac:dyDescent="0.2">
      <c r="A3" s="35"/>
      <c r="B3" s="35"/>
      <c r="C3" s="35"/>
      <c r="D3" s="35"/>
      <c r="F3" s="35"/>
      <c r="G3" s="35"/>
      <c r="H3" s="209"/>
      <c r="I3" s="209"/>
      <c r="J3" s="209"/>
      <c r="K3" s="209"/>
      <c r="L3" s="207"/>
      <c r="M3" s="207"/>
      <c r="N3" s="207"/>
      <c r="O3" s="207"/>
      <c r="P3" s="207"/>
      <c r="Q3" s="207"/>
      <c r="R3" s="207"/>
    </row>
    <row r="4" ht="40.5" x14ac:dyDescent="0.2">
      <c r="A4" s="35"/>
      <c r="B4" s="35"/>
      <c r="C4" s="210" t="s">
        <v>163</v>
      </c>
      <c r="D4" s="35"/>
      <c r="E4" s="211"/>
      <c r="F4" s="207"/>
      <c r="G4" s="35"/>
      <c r="H4" s="207"/>
      <c r="I4" s="207"/>
      <c r="J4" s="207"/>
      <c r="K4" s="207"/>
      <c r="L4" s="207"/>
      <c r="M4" s="207"/>
      <c r="N4" s="207"/>
      <c r="O4" s="207"/>
      <c r="P4" s="207"/>
      <c r="Q4" s="207"/>
      <c r="R4" s="207"/>
    </row>
    <row r="5" ht="20.25" x14ac:dyDescent="0.2">
      <c r="A5" s="35"/>
      <c r="B5" s="35"/>
      <c r="C5" s="210"/>
      <c r="D5" s="35"/>
      <c r="E5" s="211"/>
      <c r="F5" s="207"/>
      <c r="G5" s="35"/>
      <c r="H5" s="207"/>
      <c r="I5" s="207"/>
      <c r="J5" s="207"/>
      <c r="K5" s="207"/>
      <c r="L5" s="207"/>
      <c r="M5" s="207"/>
      <c r="N5" s="207"/>
      <c r="O5" s="207"/>
      <c r="P5" s="207"/>
      <c r="Q5" s="207"/>
      <c r="R5" s="207"/>
    </row>
    <row r="6" ht="15" x14ac:dyDescent="0.2">
      <c r="A6" s="35"/>
      <c r="B6" s="35"/>
      <c r="C6" s="38" t="s">
        <v>170</v>
      </c>
      <c r="D6" s="207"/>
      <c r="E6" s="207"/>
      <c r="F6" s="207"/>
      <c r="G6" s="207"/>
      <c r="H6" s="207"/>
      <c r="I6" s="207"/>
      <c r="J6" s="207"/>
      <c r="K6" s="207"/>
      <c r="L6" s="207"/>
      <c r="M6" s="207"/>
      <c r="N6" s="207"/>
      <c r="O6" s="207"/>
      <c r="P6" s="207"/>
      <c r="Q6" s="207"/>
      <c r="R6" s="207"/>
    </row>
    <row r="7" ht="26.25" x14ac:dyDescent="0.4">
      <c r="A7" s="35"/>
      <c r="B7" s="35"/>
      <c r="C7" s="212" t="str">
        <f>'Water Data'!C1</f>
        <v>Peru</v>
      </c>
      <c r="D7" s="207"/>
      <c r="E7" s="207"/>
      <c r="F7" s="207"/>
      <c r="G7" s="207"/>
      <c r="H7" s="207"/>
      <c r="I7" s="207"/>
      <c r="J7" s="207"/>
      <c r="K7" s="207"/>
      <c r="L7" s="207"/>
      <c r="M7" s="207"/>
      <c r="N7" s="207"/>
      <c r="O7" s="207"/>
      <c r="P7" s="207"/>
      <c r="Q7" s="207"/>
      <c r="R7" s="207"/>
    </row>
    <row r="8" ht="15" x14ac:dyDescent="0.2">
      <c r="A8" s="35"/>
      <c r="B8" s="35"/>
      <c r="C8" s="35"/>
      <c r="D8" s="207"/>
      <c r="E8" s="207"/>
      <c r="F8" s="207"/>
      <c r="G8" s="207"/>
      <c r="H8" s="207"/>
      <c r="I8" s="207"/>
      <c r="J8" s="207"/>
      <c r="K8" s="207"/>
      <c r="L8" s="207"/>
      <c r="M8" s="207"/>
      <c r="N8" s="207"/>
      <c r="O8" s="207"/>
      <c r="P8" s="207"/>
      <c r="Q8" s="207"/>
      <c r="R8" s="207"/>
    </row>
    <row r="9" ht="15" x14ac:dyDescent="0.2">
      <c r="A9" s="35"/>
      <c r="B9" s="35"/>
      <c r="C9" s="602" t="s">
        <v>254</v>
      </c>
      <c r="D9" s="207"/>
      <c r="E9" s="207"/>
      <c r="F9" s="207"/>
      <c r="G9" s="207"/>
      <c r="H9" s="207"/>
      <c r="I9" s="207"/>
      <c r="J9" s="207"/>
      <c r="K9" s="207"/>
      <c r="L9" s="207"/>
      <c r="M9" s="207"/>
      <c r="N9" s="207"/>
      <c r="O9" s="207"/>
      <c r="P9" s="207"/>
      <c r="Q9" s="207"/>
      <c r="R9" s="207"/>
    </row>
    <row r="10" ht="15" x14ac:dyDescent="0.2">
      <c r="A10" s="35"/>
      <c r="B10" s="35"/>
      <c r="C10" s="38"/>
      <c r="D10" s="207"/>
      <c r="E10" s="207"/>
      <c r="F10" s="207"/>
      <c r="G10" s="207"/>
      <c r="H10" s="207"/>
      <c r="I10" s="207"/>
      <c r="J10" s="207"/>
      <c r="K10" s="207"/>
      <c r="L10" s="207"/>
      <c r="M10" s="207"/>
      <c r="N10" s="207"/>
      <c r="O10" s="207"/>
      <c r="P10" s="207"/>
      <c r="Q10" s="207"/>
      <c r="R10" s="207"/>
    </row>
    <row r="11" ht="15.95" customHeight="true" x14ac:dyDescent="0.2">
      <c r="A11" s="35"/>
      <c r="C11" s="214" t="s">
        <v>33</v>
      </c>
      <c r="D11" s="215"/>
      <c r="E11" s="216"/>
      <c r="F11" s="215"/>
      <c r="G11" s="215"/>
      <c r="H11" s="207"/>
      <c r="I11" s="207"/>
      <c r="J11" s="207"/>
      <c r="K11" s="207"/>
      <c r="L11" s="207"/>
      <c r="M11" s="207"/>
      <c r="N11" s="207"/>
      <c r="O11" s="207"/>
      <c r="P11" s="207"/>
      <c r="Q11" s="207"/>
      <c r="R11" s="207"/>
    </row>
    <row r="12" ht="9" customHeight="true" x14ac:dyDescent="0.2">
      <c r="A12" s="35"/>
      <c r="B12" s="207"/>
      <c r="C12" s="217"/>
      <c r="D12" s="215"/>
      <c r="E12" s="216"/>
      <c r="F12" s="215"/>
      <c r="G12" s="215"/>
      <c r="H12" s="207"/>
      <c r="I12" s="207"/>
      <c r="J12" s="207"/>
      <c r="K12" s="207"/>
      <c r="L12" s="207"/>
      <c r="M12" s="207"/>
      <c r="N12" s="207"/>
      <c r="O12" s="207"/>
      <c r="P12" s="207"/>
      <c r="Q12" s="207"/>
      <c r="R12" s="207"/>
    </row>
    <row r="13" ht="24.95" customHeight="true" x14ac:dyDescent="0.25">
      <c r="A13" s="35"/>
      <c r="B13" s="207"/>
      <c r="C13" s="218" t="s">
        <v>164</v>
      </c>
      <c r="D13" s="215"/>
      <c r="E13" s="216"/>
      <c r="F13" s="215"/>
      <c r="G13" s="215"/>
      <c r="H13" s="207"/>
      <c r="I13" s="207"/>
      <c r="J13" s="207"/>
      <c r="K13" s="207"/>
      <c r="L13" s="207"/>
      <c r="M13" s="207"/>
      <c r="N13" s="207"/>
      <c r="O13" s="207"/>
      <c r="P13" s="207"/>
      <c r="Q13" s="207"/>
      <c r="R13" s="207"/>
    </row>
    <row r="14" ht="21.95" customHeight="true" x14ac:dyDescent="0.2">
      <c r="A14" s="35"/>
      <c r="B14" s="219"/>
      <c r="C14" s="220" t="s">
        <v>171</v>
      </c>
      <c r="D14" s="215"/>
      <c r="E14" s="216"/>
      <c r="F14" s="215"/>
      <c r="G14" s="215"/>
      <c r="H14" s="207"/>
      <c r="I14" s="207"/>
      <c r="J14" s="207"/>
      <c r="K14" s="207"/>
      <c r="L14" s="207"/>
      <c r="M14" s="207"/>
      <c r="N14" s="207"/>
      <c r="O14" s="207"/>
      <c r="P14" s="207"/>
      <c r="Q14" s="207"/>
      <c r="R14" s="207"/>
    </row>
    <row r="15" ht="15" x14ac:dyDescent="0.2">
      <c r="A15" s="35"/>
      <c r="B15" s="219"/>
      <c r="C15" s="252" t="s">
        <v>172</v>
      </c>
      <c r="D15" s="215"/>
      <c r="E15" s="216"/>
      <c r="F15" s="215"/>
      <c r="G15" s="215"/>
      <c r="H15" s="207"/>
      <c r="I15" s="207"/>
      <c r="J15" s="207"/>
      <c r="K15" s="207"/>
      <c r="L15" s="207"/>
      <c r="M15" s="207"/>
      <c r="N15" s="207"/>
      <c r="O15" s="207"/>
      <c r="P15" s="207"/>
      <c r="Q15" s="207"/>
      <c r="R15" s="207"/>
    </row>
    <row r="16" ht="15" x14ac:dyDescent="0.2">
      <c r="A16" s="35"/>
      <c r="B16" s="219"/>
      <c r="C16" s="220" t="s">
        <v>173</v>
      </c>
      <c r="D16" s="215"/>
      <c r="E16" s="216"/>
      <c r="F16" s="215"/>
      <c r="G16" s="215"/>
      <c r="H16" s="207"/>
      <c r="I16" s="207"/>
      <c r="J16" s="207"/>
      <c r="K16" s="207"/>
      <c r="L16" s="207"/>
      <c r="M16" s="207"/>
      <c r="N16" s="207"/>
      <c r="O16" s="207"/>
      <c r="P16" s="207"/>
      <c r="Q16" s="207"/>
      <c r="R16" s="207"/>
    </row>
    <row r="17" ht="26.1" customHeight="true" x14ac:dyDescent="0.2">
      <c r="A17" s="35"/>
      <c r="B17" s="216"/>
      <c r="C17" s="221"/>
      <c r="D17" s="215"/>
      <c r="E17" s="219"/>
      <c r="F17" s="215"/>
      <c r="G17" s="215"/>
      <c r="H17" s="207"/>
      <c r="I17" s="207"/>
      <c r="J17" s="207"/>
      <c r="K17" s="207"/>
      <c r="L17" s="207"/>
      <c r="M17" s="207"/>
      <c r="N17" s="207"/>
      <c r="O17" s="207"/>
      <c r="P17" s="207"/>
      <c r="Q17" s="207"/>
      <c r="R17" s="207"/>
    </row>
    <row r="18" ht="15.75" x14ac:dyDescent="0.25">
      <c r="A18" s="35"/>
      <c r="B18" s="216"/>
      <c r="C18" s="251" t="s">
        <v>34</v>
      </c>
      <c r="D18" s="215"/>
      <c r="E18" s="222"/>
      <c r="F18" s="215"/>
      <c r="G18" s="215"/>
      <c r="H18" s="207"/>
      <c r="I18" s="207"/>
      <c r="J18" s="207"/>
      <c r="K18" s="207"/>
      <c r="L18" s="207"/>
      <c r="M18" s="207"/>
      <c r="N18" s="207"/>
      <c r="O18" s="207"/>
      <c r="P18" s="207"/>
      <c r="Q18" s="207"/>
      <c r="R18" s="207"/>
    </row>
    <row r="19" ht="15" x14ac:dyDescent="0.2">
      <c r="A19" s="35"/>
      <c r="B19" s="216"/>
      <c r="C19" s="223" t="s">
        <v>165</v>
      </c>
      <c r="D19" s="215"/>
      <c r="E19" s="224"/>
      <c r="F19" s="215"/>
      <c r="G19" s="215"/>
      <c r="H19" s="207"/>
      <c r="I19" s="207"/>
      <c r="J19" s="207"/>
      <c r="K19" s="207"/>
      <c r="L19" s="207"/>
      <c r="M19" s="207"/>
      <c r="N19" s="207"/>
      <c r="O19" s="207"/>
      <c r="P19" s="207"/>
      <c r="Q19" s="207"/>
      <c r="R19" s="207"/>
    </row>
    <row r="20" ht="15" x14ac:dyDescent="0.2">
      <c r="A20" s="35"/>
      <c r="B20" s="216"/>
      <c r="C20" s="223" t="s">
        <v>166</v>
      </c>
      <c r="D20" s="215"/>
      <c r="E20" s="225"/>
      <c r="F20" s="215"/>
      <c r="G20" s="215"/>
      <c r="H20" s="207"/>
      <c r="I20" s="207"/>
      <c r="J20" s="207"/>
      <c r="K20" s="207"/>
      <c r="L20" s="207"/>
      <c r="M20" s="207"/>
      <c r="N20" s="207"/>
      <c r="O20" s="207"/>
      <c r="P20" s="207"/>
      <c r="Q20" s="207"/>
      <c r="R20" s="207"/>
    </row>
    <row r="21" ht="15" x14ac:dyDescent="0.2">
      <c r="A21" s="35"/>
      <c r="B21" s="216"/>
      <c r="C21" s="223" t="s">
        <v>167</v>
      </c>
      <c r="D21" s="215"/>
      <c r="E21" s="226"/>
      <c r="F21" s="215"/>
      <c r="G21" s="215"/>
      <c r="H21" s="207"/>
      <c r="I21" s="207"/>
      <c r="J21" s="207"/>
      <c r="K21" s="207"/>
      <c r="L21" s="207"/>
      <c r="M21" s="207"/>
      <c r="N21" s="207"/>
      <c r="O21" s="207"/>
      <c r="P21" s="207"/>
      <c r="Q21" s="207"/>
      <c r="R21" s="207"/>
    </row>
    <row r="22" ht="15" x14ac:dyDescent="0.2">
      <c r="A22" s="35"/>
      <c r="B22" s="216"/>
      <c r="C22" s="223" t="s">
        <v>168</v>
      </c>
      <c r="D22" s="215"/>
      <c r="E22" s="215"/>
      <c r="F22" s="215"/>
      <c r="G22" s="215"/>
      <c r="H22" s="207"/>
      <c r="I22" s="207"/>
      <c r="J22" s="207"/>
      <c r="K22" s="207"/>
      <c r="L22" s="207"/>
      <c r="M22" s="207"/>
      <c r="N22" s="207"/>
      <c r="O22" s="207"/>
      <c r="P22" s="207"/>
      <c r="Q22" s="207"/>
      <c r="R22" s="207"/>
    </row>
    <row r="23" ht="15" x14ac:dyDescent="0.2">
      <c r="A23" s="35"/>
      <c r="B23" s="216"/>
      <c r="C23" s="223" t="s">
        <v>169</v>
      </c>
      <c r="D23" s="215"/>
      <c r="E23" s="215"/>
      <c r="F23" s="215"/>
      <c r="G23" s="215"/>
      <c r="H23" s="207"/>
      <c r="I23" s="207"/>
      <c r="J23" s="207"/>
      <c r="K23" s="207"/>
      <c r="L23" s="207"/>
      <c r="M23" s="207"/>
      <c r="N23" s="207"/>
      <c r="O23" s="207"/>
      <c r="P23" s="207"/>
      <c r="Q23" s="207"/>
      <c r="R23" s="207"/>
    </row>
    <row r="24" ht="15" x14ac:dyDescent="0.2">
      <c r="A24" s="35"/>
      <c r="B24" s="216"/>
      <c r="C24" s="227"/>
      <c r="D24" s="215"/>
      <c r="E24" s="215"/>
      <c r="F24" s="215"/>
      <c r="G24" s="215"/>
      <c r="H24" s="207"/>
      <c r="I24" s="207"/>
      <c r="J24" s="207"/>
      <c r="K24" s="207"/>
      <c r="L24" s="207"/>
      <c r="M24" s="207"/>
      <c r="N24" s="207"/>
      <c r="O24" s="207"/>
      <c r="P24" s="207"/>
      <c r="Q24" s="207"/>
      <c r="R24" s="207"/>
    </row>
    <row r="25" ht="15.95" customHeight="true" x14ac:dyDescent="0.2">
      <c r="A25" s="228"/>
      <c r="B25" s="228"/>
      <c r="C25" s="229"/>
      <c r="D25" s="35"/>
      <c r="E25" s="207"/>
      <c r="F25" s="207"/>
      <c r="G25" s="207"/>
      <c r="H25" s="207"/>
      <c r="I25" s="207"/>
      <c r="J25" s="207"/>
      <c r="K25" s="207"/>
      <c r="L25" s="207"/>
      <c r="M25" s="207"/>
      <c r="N25" s="207"/>
      <c r="O25" s="207"/>
      <c r="P25" s="207"/>
      <c r="Q25" s="207"/>
      <c r="R25" s="207"/>
    </row>
    <row r="26" ht="23.25" x14ac:dyDescent="0.2">
      <c r="A26" s="228"/>
      <c r="B26" s="228"/>
      <c r="C26" s="228"/>
      <c r="D26" s="35"/>
      <c r="E26" s="207"/>
      <c r="F26" s="207"/>
      <c r="G26" s="207"/>
      <c r="H26" s="207"/>
      <c r="I26" s="207"/>
      <c r="J26" s="207"/>
      <c r="K26" s="207"/>
      <c r="L26" s="207"/>
      <c r="M26" s="207"/>
      <c r="N26" s="207"/>
      <c r="O26" s="207"/>
      <c r="P26" s="207"/>
      <c r="Q26" s="207"/>
      <c r="R26" s="207"/>
    </row>
    <row r="27" ht="15" x14ac:dyDescent="0.2">
      <c r="A27" s="230"/>
      <c r="B27" s="231"/>
      <c r="C27" s="232"/>
      <c r="D27" s="35"/>
      <c r="E27" s="207"/>
      <c r="F27" s="207"/>
      <c r="G27" s="207"/>
      <c r="H27" s="207"/>
      <c r="I27" s="207"/>
      <c r="J27" s="207"/>
      <c r="K27" s="207"/>
      <c r="L27" s="207"/>
      <c r="M27" s="207"/>
      <c r="N27" s="207"/>
      <c r="O27" s="207"/>
      <c r="P27" s="207"/>
      <c r="Q27" s="207"/>
      <c r="R27" s="207"/>
    </row>
    <row r="28" ht="15" x14ac:dyDescent="0.2">
      <c r="A28" s="230"/>
      <c r="B28" s="231"/>
      <c r="C28" s="233"/>
      <c r="D28" s="35"/>
      <c r="E28" s="207"/>
      <c r="F28" s="207"/>
      <c r="G28" s="207"/>
      <c r="H28" s="207"/>
      <c r="I28" s="207"/>
      <c r="J28" s="207"/>
      <c r="K28" s="207"/>
      <c r="L28" s="207"/>
      <c r="M28" s="207"/>
      <c r="N28" s="207"/>
      <c r="O28" s="207"/>
      <c r="P28" s="207"/>
      <c r="Q28" s="207"/>
      <c r="R28" s="207"/>
    </row>
    <row r="29" ht="15" x14ac:dyDescent="0.2">
      <c r="A29" s="230"/>
      <c r="B29" s="231"/>
      <c r="C29" s="234"/>
      <c r="D29" s="35"/>
      <c r="E29" s="207"/>
      <c r="F29" s="207"/>
      <c r="G29" s="207"/>
      <c r="H29" s="207"/>
      <c r="I29" s="207"/>
      <c r="J29" s="207"/>
      <c r="K29" s="207"/>
      <c r="L29" s="207"/>
      <c r="M29" s="207"/>
      <c r="N29" s="207"/>
      <c r="O29" s="207"/>
      <c r="P29" s="207"/>
      <c r="Q29" s="207"/>
      <c r="R29" s="207"/>
    </row>
    <row r="30" ht="15" x14ac:dyDescent="0.2">
      <c r="A30" s="230"/>
      <c r="B30" s="231"/>
      <c r="C30" s="234"/>
      <c r="D30" s="35"/>
      <c r="E30" s="207"/>
      <c r="F30" s="207"/>
      <c r="G30" s="207"/>
      <c r="H30" s="207"/>
      <c r="I30" s="207"/>
      <c r="J30" s="207"/>
      <c r="K30" s="207"/>
      <c r="L30" s="207"/>
      <c r="M30" s="207"/>
      <c r="N30" s="207"/>
      <c r="O30" s="207"/>
      <c r="P30" s="207"/>
      <c r="Q30" s="207"/>
      <c r="R30" s="207"/>
    </row>
    <row r="31" ht="15" x14ac:dyDescent="0.2">
      <c r="A31" s="230"/>
      <c r="B31" s="231"/>
      <c r="C31" s="234"/>
      <c r="D31" s="35"/>
      <c r="E31" s="207"/>
      <c r="F31" s="207"/>
      <c r="G31" s="207"/>
      <c r="H31" s="207"/>
      <c r="I31" s="207"/>
      <c r="J31" s="207"/>
      <c r="K31" s="207"/>
      <c r="L31" s="207"/>
      <c r="M31" s="207"/>
      <c r="N31" s="207"/>
      <c r="O31" s="207"/>
      <c r="P31" s="207"/>
      <c r="Q31" s="207"/>
      <c r="R31" s="207"/>
    </row>
    <row r="32" ht="15" x14ac:dyDescent="0.2">
      <c r="A32" s="230"/>
      <c r="B32" s="231"/>
      <c r="C32" s="234"/>
      <c r="D32" s="35"/>
      <c r="E32" s="207"/>
      <c r="F32" s="207"/>
      <c r="G32" s="207"/>
      <c r="H32" s="207"/>
      <c r="I32" s="207"/>
      <c r="J32" s="207"/>
      <c r="K32" s="207"/>
      <c r="L32" s="207"/>
      <c r="M32" s="207"/>
      <c r="N32" s="207"/>
      <c r="O32" s="207"/>
      <c r="P32" s="207"/>
      <c r="Q32" s="207"/>
      <c r="R32" s="207"/>
    </row>
    <row r="33" ht="15" x14ac:dyDescent="0.2">
      <c r="A33" s="230"/>
      <c r="B33" s="231"/>
      <c r="C33" s="234"/>
      <c r="D33" s="35"/>
      <c r="E33" s="207"/>
      <c r="F33" s="207"/>
      <c r="G33" s="207"/>
      <c r="H33" s="207"/>
      <c r="I33" s="207"/>
      <c r="J33" s="207"/>
      <c r="K33" s="207"/>
      <c r="L33" s="207"/>
      <c r="M33" s="207"/>
      <c r="N33" s="207"/>
      <c r="O33" s="207"/>
      <c r="P33" s="207"/>
      <c r="Q33" s="207"/>
      <c r="R33" s="207"/>
    </row>
    <row r="34" ht="15" x14ac:dyDescent="0.2">
      <c r="A34" s="230"/>
      <c r="B34" s="231"/>
      <c r="D34" s="35"/>
      <c r="E34" s="207"/>
      <c r="F34" s="207"/>
      <c r="G34" s="207"/>
      <c r="H34" s="207"/>
      <c r="I34" s="207"/>
      <c r="J34" s="207"/>
      <c r="K34" s="207"/>
      <c r="L34" s="207"/>
      <c r="M34" s="207"/>
      <c r="N34" s="207"/>
      <c r="O34" s="207"/>
      <c r="P34" s="207"/>
      <c r="Q34" s="207"/>
      <c r="R34" s="207"/>
    </row>
    <row r="35" ht="15" x14ac:dyDescent="0.2">
      <c r="A35" s="35"/>
      <c r="B35" s="35"/>
      <c r="C35" s="35"/>
      <c r="D35" s="35"/>
      <c r="E35" s="207"/>
      <c r="F35" s="207"/>
      <c r="G35" s="207"/>
      <c r="H35" s="207"/>
      <c r="I35" s="207"/>
      <c r="J35" s="207"/>
      <c r="K35" s="207"/>
      <c r="L35" s="207"/>
      <c r="M35" s="207"/>
      <c r="N35" s="207"/>
      <c r="O35" s="207"/>
      <c r="P35" s="207"/>
      <c r="Q35" s="207"/>
      <c r="R35" s="207"/>
    </row>
    <row r="36" ht="15" x14ac:dyDescent="0.2">
      <c r="A36" s="35"/>
      <c r="B36" s="35"/>
      <c r="C36" s="35"/>
      <c r="D36" s="35"/>
      <c r="E36" s="207"/>
      <c r="F36" s="207"/>
      <c r="G36" s="207"/>
      <c r="H36" s="207"/>
      <c r="I36" s="207"/>
      <c r="J36" s="207"/>
      <c r="K36" s="207"/>
      <c r="L36" s="207"/>
      <c r="M36" s="207"/>
      <c r="N36" s="207"/>
      <c r="O36" s="207"/>
      <c r="P36" s="207"/>
      <c r="Q36" s="207"/>
      <c r="R36" s="207"/>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61" t="s">
        <v>32</v>
      </c>
      <c r="B1" s="362" t="s">
        <v>179</v>
      </c>
      <c r="C1" s="589" t="s">
        <v>180</v>
      </c>
      <c r="D1" s="590"/>
      <c r="E1" s="590"/>
      <c r="F1" s="590"/>
      <c r="G1" s="590"/>
      <c r="H1" s="591"/>
      <c r="I1" s="25"/>
      <c r="J1" s="25"/>
      <c r="K1" s="361" t="s">
        <v>32</v>
      </c>
      <c r="L1" s="362" t="s">
        <v>181</v>
      </c>
      <c r="M1" s="589" t="s">
        <v>180</v>
      </c>
      <c r="N1" s="590"/>
      <c r="O1" s="590"/>
      <c r="P1" s="590"/>
      <c r="Q1" s="590"/>
      <c r="R1" s="591"/>
      <c r="S1" s="25"/>
      <c r="T1" s="25"/>
      <c r="U1" s="361" t="s">
        <v>32</v>
      </c>
      <c r="V1" s="362" t="s">
        <v>182</v>
      </c>
      <c r="W1" s="589" t="s">
        <v>180</v>
      </c>
      <c r="X1" s="590"/>
      <c r="Y1" s="590"/>
      <c r="Z1" s="590"/>
      <c r="AA1" s="590"/>
      <c r="AB1" s="591"/>
      <c r="AC1" s="25"/>
      <c r="AD1" s="25"/>
      <c r="AE1" s="361" t="s">
        <v>32</v>
      </c>
      <c r="AF1" s="362" t="s">
        <v>183</v>
      </c>
      <c r="AG1" s="589" t="s">
        <v>180</v>
      </c>
      <c r="AH1" s="590"/>
      <c r="AI1" s="590"/>
      <c r="AJ1" s="590"/>
      <c r="AK1" s="590"/>
      <c r="AL1" s="591"/>
      <c r="AM1" s="25"/>
      <c r="AN1" s="25"/>
      <c r="AO1" s="361" t="s">
        <v>32</v>
      </c>
      <c r="AP1" s="432" t="str">
        <f>'Water Data'!AP1</f>
        <v>UIS16</v>
      </c>
      <c r="AQ1" s="589" t="s">
        <v>180</v>
      </c>
      <c r="AR1" s="590"/>
      <c r="AS1" s="590"/>
      <c r="AT1" s="590"/>
      <c r="AU1" s="590"/>
      <c r="AV1" s="591"/>
      <c r="AW1" s="25"/>
      <c r="AX1" s="25"/>
    </row>
    <row r="2" x14ac:dyDescent="0.25">
      <c r="A2" s="363" t="s">
        <v>184</v>
      </c>
      <c r="B2" s="364"/>
      <c r="C2" s="592"/>
      <c r="D2" s="592"/>
      <c r="E2" s="592"/>
      <c r="F2" s="592"/>
      <c r="G2" s="592"/>
      <c r="H2" s="593"/>
      <c r="I2" s="11"/>
      <c r="J2" s="11"/>
      <c r="K2" s="363" t="s">
        <v>185</v>
      </c>
      <c r="L2" s="364"/>
      <c r="M2" s="592"/>
      <c r="N2" s="592"/>
      <c r="O2" s="592"/>
      <c r="P2" s="592"/>
      <c r="Q2" s="592"/>
      <c r="R2" s="593"/>
      <c r="S2" s="11"/>
      <c r="T2" s="11"/>
      <c r="U2" s="363" t="s">
        <v>186</v>
      </c>
      <c r="V2" s="364"/>
      <c r="W2" s="592"/>
      <c r="X2" s="592"/>
      <c r="Y2" s="592"/>
      <c r="Z2" s="592"/>
      <c r="AA2" s="592"/>
      <c r="AB2" s="593"/>
      <c r="AC2" s="11"/>
      <c r="AD2" s="11"/>
      <c r="AE2" s="363" t="s">
        <v>187</v>
      </c>
      <c r="AF2" s="364"/>
      <c r="AG2" s="592"/>
      <c r="AH2" s="592"/>
      <c r="AI2" s="592"/>
      <c r="AJ2" s="592"/>
      <c r="AK2" s="592"/>
      <c r="AL2" s="593"/>
      <c r="AM2" s="11"/>
      <c r="AN2" s="11"/>
      <c r="AO2" s="363" t="str">
        <f>'Water Data'!AO2</f>
        <v>UNESCO UIS (http://data.uis.unesco.org/)</v>
      </c>
      <c r="AP2" s="364"/>
      <c r="AQ2" s="592"/>
      <c r="AR2" s="592"/>
      <c r="AS2" s="592"/>
      <c r="AT2" s="592"/>
      <c r="AU2" s="592"/>
      <c r="AV2" s="593"/>
      <c r="AW2" s="11"/>
      <c r="AX2" s="11"/>
    </row>
    <row r="3" x14ac:dyDescent="0.25">
      <c r="A3" s="365" t="s">
        <v>188</v>
      </c>
      <c r="B3" s="366"/>
      <c r="C3" s="594">
        <v>2006</v>
      </c>
      <c r="D3" s="595"/>
      <c r="E3" s="595"/>
      <c r="F3" s="595"/>
      <c r="G3" s="595"/>
      <c r="H3" s="596"/>
      <c r="I3" s="11"/>
      <c r="J3" s="11"/>
      <c r="K3" s="365" t="s">
        <v>188</v>
      </c>
      <c r="L3" s="366"/>
      <c r="M3" s="594">
        <v>2010</v>
      </c>
      <c r="N3" s="595"/>
      <c r="O3" s="595"/>
      <c r="P3" s="595"/>
      <c r="Q3" s="595"/>
      <c r="R3" s="596"/>
      <c r="S3" s="11"/>
      <c r="T3" s="11"/>
      <c r="U3" s="365" t="s">
        <v>188</v>
      </c>
      <c r="V3" s="366"/>
      <c r="W3" s="594">
        <v>2013</v>
      </c>
      <c r="X3" s="595"/>
      <c r="Y3" s="595"/>
      <c r="Z3" s="595"/>
      <c r="AA3" s="595"/>
      <c r="AB3" s="596"/>
      <c r="AC3" s="11"/>
      <c r="AD3" s="11"/>
      <c r="AE3" s="365" t="s">
        <v>188</v>
      </c>
      <c r="AF3" s="366"/>
      <c r="AG3" s="594">
        <v>2015</v>
      </c>
      <c r="AH3" s="595"/>
      <c r="AI3" s="595"/>
      <c r="AJ3" s="595"/>
      <c r="AK3" s="595"/>
      <c r="AL3" s="596"/>
      <c r="AM3" s="11"/>
      <c r="AN3" s="11"/>
      <c r="AO3" s="365" t="str">
        <f>'Water Data'!AO3</f>
        <v>Other</v>
      </c>
      <c r="AP3" s="366"/>
      <c r="AQ3" s="594">
        <f>'Water Data'!AQ3:AV3</f>
        <v>2016</v>
      </c>
      <c r="AR3" s="595"/>
      <c r="AS3" s="595"/>
      <c r="AT3" s="595"/>
      <c r="AU3" s="595"/>
      <c r="AV3" s="596"/>
      <c r="AW3" s="11"/>
      <c r="AX3" s="11"/>
    </row>
    <row r="4" s="4" customFormat="true" ht="18" customHeight="true" x14ac:dyDescent="0.25">
      <c r="A4" s="367" t="s">
        <v>226</v>
      </c>
      <c r="B4" s="368" t="s">
        <v>28</v>
      </c>
      <c r="C4" s="369" t="s">
        <v>7</v>
      </c>
      <c r="D4" s="369" t="s">
        <v>1</v>
      </c>
      <c r="E4" s="369" t="s">
        <v>2</v>
      </c>
      <c r="F4" s="369" t="s">
        <v>16</v>
      </c>
      <c r="G4" s="369" t="s">
        <v>17</v>
      </c>
      <c r="H4" s="370" t="s">
        <v>18</v>
      </c>
      <c r="I4" s="26"/>
      <c r="J4" s="26"/>
      <c r="K4" s="367" t="s">
        <v>226</v>
      </c>
      <c r="L4" s="368" t="s">
        <v>28</v>
      </c>
      <c r="M4" s="369" t="s">
        <v>7</v>
      </c>
      <c r="N4" s="369" t="s">
        <v>1</v>
      </c>
      <c r="O4" s="369" t="s">
        <v>2</v>
      </c>
      <c r="P4" s="369" t="s">
        <v>16</v>
      </c>
      <c r="Q4" s="369" t="s">
        <v>17</v>
      </c>
      <c r="R4" s="370" t="s">
        <v>18</v>
      </c>
      <c r="S4" s="26"/>
      <c r="T4" s="26"/>
      <c r="U4" s="367" t="s">
        <v>226</v>
      </c>
      <c r="V4" s="368" t="s">
        <v>28</v>
      </c>
      <c r="W4" s="369" t="s">
        <v>7</v>
      </c>
      <c r="X4" s="369" t="s">
        <v>1</v>
      </c>
      <c r="Y4" s="369" t="s">
        <v>2</v>
      </c>
      <c r="Z4" s="369" t="s">
        <v>16</v>
      </c>
      <c r="AA4" s="369" t="s">
        <v>17</v>
      </c>
      <c r="AB4" s="370" t="s">
        <v>18</v>
      </c>
      <c r="AC4" s="26"/>
      <c r="AD4" s="26"/>
      <c r="AE4" s="367" t="s">
        <v>226</v>
      </c>
      <c r="AF4" s="368" t="s">
        <v>28</v>
      </c>
      <c r="AG4" s="369" t="s">
        <v>7</v>
      </c>
      <c r="AH4" s="369" t="s">
        <v>1</v>
      </c>
      <c r="AI4" s="369" t="s">
        <v>2</v>
      </c>
      <c r="AJ4" s="369" t="s">
        <v>16</v>
      </c>
      <c r="AK4" s="369" t="s">
        <v>17</v>
      </c>
      <c r="AL4" s="370" t="s">
        <v>18</v>
      </c>
      <c r="AM4" s="26"/>
      <c r="AN4" s="26"/>
      <c r="AO4" s="367" t="s">
        <v>226</v>
      </c>
      <c r="AP4" s="368" t="s">
        <v>28</v>
      </c>
      <c r="AQ4" s="369" t="s">
        <v>7</v>
      </c>
      <c r="AR4" s="369" t="s">
        <v>1</v>
      </c>
      <c r="AS4" s="369" t="s">
        <v>2</v>
      </c>
      <c r="AT4" s="369" t="s">
        <v>16</v>
      </c>
      <c r="AU4" s="369" t="s">
        <v>17</v>
      </c>
      <c r="AV4" s="370" t="s">
        <v>18</v>
      </c>
      <c r="AW4" s="26"/>
      <c r="AX4" s="26"/>
      <c r="AY4" s="326"/>
      <c r="AZ4" s="326"/>
      <c r="BA4" s="433"/>
      <c r="BB4" s="433"/>
      <c r="BC4" s="433"/>
      <c r="BD4" s="433"/>
      <c r="BE4" s="433"/>
      <c r="BF4" s="433"/>
      <c r="BI4" s="326"/>
      <c r="BS4" s="326"/>
      <c r="CC4" s="326"/>
      <c r="CM4" s="326"/>
      <c r="CW4" s="326"/>
      <c r="DG4" s="326"/>
      <c r="DQ4" s="326"/>
      <c r="EA4" s="326"/>
      <c r="EK4" s="326"/>
      <c r="EU4" s="326"/>
      <c r="FE4" s="326"/>
      <c r="FO4" s="326"/>
      <c r="FY4" s="326"/>
      <c r="GI4" s="326"/>
      <c r="GS4" s="326"/>
      <c r="HC4" s="326"/>
      <c r="HM4" s="326"/>
      <c r="HW4" s="326"/>
    </row>
    <row r="5" s="4" customFormat="true" x14ac:dyDescent="0.25">
      <c r="A5" s="330"/>
      <c r="B5" s="174" t="s">
        <v>3</v>
      </c>
      <c r="C5" s="7"/>
      <c r="D5" s="7"/>
      <c r="E5" s="7"/>
      <c r="F5" s="7"/>
      <c r="G5" s="7"/>
      <c r="H5" s="28"/>
      <c r="I5" s="26"/>
      <c r="J5" s="26"/>
      <c r="K5" s="318"/>
      <c r="L5" s="174" t="s">
        <v>3</v>
      </c>
      <c r="M5" s="7">
        <f>100-M6</f>
        <v>13</v>
      </c>
      <c r="N5" s="7">
        <f>100-N6</f>
        <v>9</v>
      </c>
      <c r="O5" s="7">
        <f>100-O6</f>
        <v>22.900000000000006</v>
      </c>
      <c r="P5" s="7">
        <f>100-P6</f>
        <v>13.299999999999997</v>
      </c>
      <c r="Q5" s="7">
        <f>100-Q6</f>
        <v>12.599999999999994</v>
      </c>
      <c r="R5" s="28"/>
      <c r="S5" s="26"/>
      <c r="T5" s="26"/>
      <c r="U5" s="330"/>
      <c r="V5" s="174" t="s">
        <v>3</v>
      </c>
      <c r="W5" s="7"/>
      <c r="X5" s="7"/>
      <c r="Y5" s="7"/>
      <c r="Z5" s="7"/>
      <c r="AA5" s="7"/>
      <c r="AB5" s="28"/>
      <c r="AC5" s="26"/>
      <c r="AD5" s="26"/>
      <c r="AE5" s="330"/>
      <c r="AF5" s="174" t="s">
        <v>3</v>
      </c>
      <c r="AG5" s="7">
        <f t="shared" ref="AG5:AL5" si="0">100-AG6</f>
        <v>10.5</v>
      </c>
      <c r="AH5" s="7">
        <f t="shared" si="0"/>
        <v>6.4000000000000057</v>
      </c>
      <c r="AI5" s="7">
        <f t="shared" si="0"/>
        <v>17.799999999999997</v>
      </c>
      <c r="AJ5" s="7">
        <f t="shared" si="0"/>
        <v>10.400000000000006</v>
      </c>
      <c r="AK5" s="7">
        <f t="shared" si="0"/>
        <v>10.299999999999997</v>
      </c>
      <c r="AL5" s="28">
        <f t="shared" si="0"/>
        <v>8.7999999999999972</v>
      </c>
      <c r="AM5" s="26"/>
      <c r="AN5" s="26"/>
      <c r="AO5" s="330"/>
      <c r="AP5" s="174" t="s">
        <v>3</v>
      </c>
      <c r="AQ5" s="7"/>
      <c r="AR5" s="7"/>
      <c r="AS5" s="7"/>
      <c r="AT5" s="7"/>
      <c r="AU5" s="7"/>
      <c r="AV5" s="28"/>
      <c r="AW5" s="26"/>
      <c r="AX5" s="26"/>
      <c r="AY5" s="326"/>
      <c r="AZ5" s="326"/>
      <c r="BA5" s="433"/>
      <c r="BB5" s="433"/>
      <c r="BC5" s="433"/>
      <c r="BD5" s="433"/>
      <c r="BE5" s="433"/>
      <c r="BF5" s="433"/>
      <c r="BI5" s="326"/>
      <c r="BS5" s="326"/>
      <c r="CC5" s="326"/>
      <c r="CM5" s="326"/>
      <c r="CW5" s="326"/>
      <c r="DG5" s="326"/>
      <c r="DQ5" s="326"/>
      <c r="EA5" s="326"/>
      <c r="EK5" s="326"/>
      <c r="EU5" s="326"/>
      <c r="FE5" s="326"/>
      <c r="FO5" s="326"/>
      <c r="FY5" s="326"/>
      <c r="GI5" s="326"/>
      <c r="GS5" s="326"/>
      <c r="HC5" s="326"/>
      <c r="HM5" s="326"/>
      <c r="HW5" s="326"/>
    </row>
    <row r="6" s="4" customFormat="true" x14ac:dyDescent="0.25">
      <c r="A6" s="330"/>
      <c r="B6" s="174" t="s">
        <v>25</v>
      </c>
      <c r="C6" s="7"/>
      <c r="D6" s="7"/>
      <c r="E6" s="7"/>
      <c r="F6" s="7"/>
      <c r="G6" s="7"/>
      <c r="H6" s="28"/>
      <c r="I6" s="26"/>
      <c r="J6" s="26"/>
      <c r="K6" s="318" t="s">
        <v>248</v>
      </c>
      <c r="L6" s="174" t="s">
        <v>25</v>
      </c>
      <c r="M6" s="7">
        <v>87</v>
      </c>
      <c r="N6" s="7">
        <v>91</v>
      </c>
      <c r="O6" s="7">
        <v>77.099999999999994</v>
      </c>
      <c r="P6" s="7">
        <v>86.7</v>
      </c>
      <c r="Q6" s="7">
        <v>87.4</v>
      </c>
      <c r="R6" s="28"/>
      <c r="S6" s="26"/>
      <c r="T6" s="26"/>
      <c r="U6" s="330"/>
      <c r="V6" s="174" t="s">
        <v>25</v>
      </c>
      <c r="W6" s="7"/>
      <c r="X6" s="7"/>
      <c r="Y6" s="7"/>
      <c r="Z6" s="7"/>
      <c r="AA6" s="7"/>
      <c r="AB6" s="28"/>
      <c r="AC6" s="26"/>
      <c r="AD6" s="26"/>
      <c r="AE6" s="318" t="s">
        <v>248</v>
      </c>
      <c r="AF6" s="174" t="s">
        <v>25</v>
      </c>
      <c r="AG6" s="7">
        <v>89.5</v>
      </c>
      <c r="AH6" s="7">
        <v>93.6</v>
      </c>
      <c r="AI6" s="7">
        <v>82.2</v>
      </c>
      <c r="AJ6" s="7">
        <v>89.6</v>
      </c>
      <c r="AK6" s="7">
        <v>89.7</v>
      </c>
      <c r="AL6" s="28">
        <v>91.2</v>
      </c>
      <c r="AM6" s="26"/>
      <c r="AN6" s="26"/>
      <c r="AO6" s="330"/>
      <c r="AP6" s="174" t="s">
        <v>25</v>
      </c>
      <c r="AQ6" s="7"/>
      <c r="AR6" s="7"/>
      <c r="AS6" s="7"/>
      <c r="AT6" s="7"/>
      <c r="AU6" s="7"/>
      <c r="AV6" s="28"/>
      <c r="AW6" s="26"/>
      <c r="AX6" s="26"/>
      <c r="AY6" s="326"/>
      <c r="AZ6" s="326"/>
      <c r="BA6" s="433"/>
      <c r="BB6" s="433"/>
      <c r="BC6" s="433"/>
      <c r="BD6" s="433"/>
      <c r="BE6" s="433"/>
      <c r="BF6" s="433"/>
      <c r="BI6" s="326"/>
      <c r="BS6" s="326"/>
      <c r="CC6" s="326"/>
      <c r="CM6" s="326"/>
      <c r="CW6" s="326"/>
      <c r="DG6" s="326"/>
      <c r="DQ6" s="326"/>
      <c r="EA6" s="326"/>
      <c r="EK6" s="326"/>
      <c r="EU6" s="326"/>
      <c r="FE6" s="326"/>
      <c r="FO6" s="326"/>
      <c r="FY6" s="326"/>
      <c r="GI6" s="326"/>
      <c r="GS6" s="326"/>
      <c r="HC6" s="326"/>
      <c r="HM6" s="326"/>
      <c r="HW6" s="326"/>
    </row>
    <row r="7" s="4" customFormat="true" hidden="true" x14ac:dyDescent="0.25">
      <c r="A7" s="330"/>
      <c r="B7" s="175" t="s">
        <v>26</v>
      </c>
      <c r="C7" s="20"/>
      <c r="D7" s="7"/>
      <c r="E7" s="7"/>
      <c r="F7" s="7"/>
      <c r="G7" s="7"/>
      <c r="H7" s="28"/>
      <c r="I7" s="26"/>
      <c r="J7" s="26"/>
      <c r="K7" s="318"/>
      <c r="L7" s="175" t="s">
        <v>26</v>
      </c>
      <c r="M7" s="20"/>
      <c r="N7" s="7"/>
      <c r="O7" s="7"/>
      <c r="P7" s="7"/>
      <c r="Q7" s="7"/>
      <c r="R7" s="28"/>
      <c r="S7" s="26"/>
      <c r="T7" s="26"/>
      <c r="U7" s="330"/>
      <c r="V7" s="178" t="s">
        <v>26</v>
      </c>
      <c r="W7" s="20"/>
      <c r="X7" s="7"/>
      <c r="Y7" s="7"/>
      <c r="Z7" s="7"/>
      <c r="AA7" s="7"/>
      <c r="AB7" s="28"/>
      <c r="AC7" s="26"/>
      <c r="AD7" s="26"/>
      <c r="AE7" s="318"/>
      <c r="AF7" s="178" t="s">
        <v>26</v>
      </c>
      <c r="AG7" s="20"/>
      <c r="AH7" s="7"/>
      <c r="AI7" s="7"/>
      <c r="AJ7" s="7"/>
      <c r="AK7" s="7"/>
      <c r="AL7" s="28"/>
      <c r="AM7" s="26"/>
      <c r="AN7" s="26"/>
      <c r="AO7" s="330"/>
      <c r="AP7" s="175" t="s">
        <v>26</v>
      </c>
      <c r="AQ7" s="20"/>
      <c r="AR7" s="7"/>
      <c r="AS7" s="7"/>
      <c r="AT7" s="7"/>
      <c r="AU7" s="7"/>
      <c r="AV7" s="28"/>
      <c r="AW7" s="26"/>
      <c r="AX7" s="26"/>
      <c r="AY7" s="326"/>
      <c r="AZ7" s="326"/>
      <c r="BA7" s="433"/>
      <c r="BB7" s="433"/>
      <c r="BC7" s="433"/>
      <c r="BD7" s="433"/>
      <c r="BE7" s="433"/>
      <c r="BF7" s="433"/>
      <c r="BI7" s="326"/>
      <c r="BS7" s="326"/>
      <c r="CC7" s="326"/>
      <c r="CM7" s="326"/>
      <c r="CW7" s="326"/>
      <c r="DG7" s="326"/>
      <c r="DQ7" s="326"/>
      <c r="EA7" s="326"/>
      <c r="EK7" s="326"/>
      <c r="EU7" s="326"/>
      <c r="FE7" s="326"/>
      <c r="FO7" s="326"/>
      <c r="FY7" s="326"/>
      <c r="GI7" s="326"/>
      <c r="GS7" s="326"/>
      <c r="HC7" s="326"/>
      <c r="HM7" s="326"/>
      <c r="HW7" s="326"/>
    </row>
    <row r="8" s="4" customFormat="true" x14ac:dyDescent="0.25">
      <c r="A8" s="330"/>
      <c r="B8" s="175" t="s">
        <v>160</v>
      </c>
      <c r="C8" s="7"/>
      <c r="D8" s="7"/>
      <c r="E8" s="7"/>
      <c r="F8" s="7"/>
      <c r="G8" s="7"/>
      <c r="H8" s="28"/>
      <c r="I8" s="26"/>
      <c r="J8" s="26"/>
      <c r="K8" s="318" t="s">
        <v>247</v>
      </c>
      <c r="L8" s="175" t="s">
        <v>160</v>
      </c>
      <c r="M8" s="7">
        <v>71</v>
      </c>
      <c r="N8" s="7">
        <v>76.099999999999994</v>
      </c>
      <c r="O8" s="7">
        <v>58.5</v>
      </c>
      <c r="P8" s="7">
        <v>71.599999999999994</v>
      </c>
      <c r="Q8" s="7">
        <v>70.8</v>
      </c>
      <c r="R8" s="28"/>
      <c r="S8" s="26"/>
      <c r="T8" s="26"/>
      <c r="U8" s="330"/>
      <c r="V8" s="175" t="s">
        <v>160</v>
      </c>
      <c r="W8" s="7"/>
      <c r="X8" s="7"/>
      <c r="Y8" s="7"/>
      <c r="Z8" s="7"/>
      <c r="AA8" s="7"/>
      <c r="AB8" s="28"/>
      <c r="AC8" s="26"/>
      <c r="AD8" s="26"/>
      <c r="AE8" s="318" t="s">
        <v>247</v>
      </c>
      <c r="AF8" s="175" t="s">
        <v>160</v>
      </c>
      <c r="AG8" s="7">
        <v>77</v>
      </c>
      <c r="AH8" s="7">
        <v>83.1</v>
      </c>
      <c r="AI8" s="7">
        <v>66.099999999999994</v>
      </c>
      <c r="AJ8" s="7">
        <v>78</v>
      </c>
      <c r="AK8" s="7">
        <v>76.900000000000006</v>
      </c>
      <c r="AL8" s="28">
        <v>78.2</v>
      </c>
      <c r="AM8" s="26"/>
      <c r="AN8" s="26"/>
      <c r="AO8" s="318"/>
      <c r="AP8" s="175" t="s">
        <v>160</v>
      </c>
      <c r="AQ8" s="154"/>
      <c r="AR8" s="7"/>
      <c r="AS8" s="7"/>
      <c r="AT8" s="7"/>
      <c r="AU8" s="7"/>
      <c r="AV8" s="28"/>
      <c r="AW8" s="26"/>
      <c r="AX8" s="26"/>
      <c r="AY8" s="326"/>
      <c r="AZ8" s="326"/>
      <c r="BA8" s="433"/>
      <c r="BB8" s="433"/>
      <c r="BC8" s="433"/>
      <c r="BD8" s="433"/>
      <c r="BE8" s="433"/>
      <c r="BF8" s="433"/>
      <c r="BI8" s="326"/>
      <c r="BS8" s="326"/>
      <c r="CC8" s="326"/>
      <c r="CM8" s="326"/>
      <c r="CW8" s="326"/>
      <c r="DG8" s="326"/>
      <c r="DQ8" s="326"/>
      <c r="EA8" s="326"/>
      <c r="EK8" s="326"/>
      <c r="EU8" s="326"/>
      <c r="FE8" s="326"/>
      <c r="FO8" s="326"/>
      <c r="FY8" s="326"/>
      <c r="GI8" s="326"/>
      <c r="GS8" s="326"/>
      <c r="HC8" s="326"/>
      <c r="HM8" s="326"/>
      <c r="HW8" s="326"/>
    </row>
    <row r="9" s="4" customFormat="true" x14ac:dyDescent="0.25">
      <c r="A9" s="330"/>
      <c r="B9" s="175" t="s">
        <v>161</v>
      </c>
      <c r="C9" s="20"/>
      <c r="D9" s="7"/>
      <c r="E9" s="7"/>
      <c r="F9" s="7"/>
      <c r="G9" s="7"/>
      <c r="H9" s="28"/>
      <c r="I9" s="26"/>
      <c r="J9" s="26"/>
      <c r="K9" s="318"/>
      <c r="L9" s="175" t="s">
        <v>161</v>
      </c>
      <c r="M9" s="20"/>
      <c r="N9" s="7"/>
      <c r="O9" s="7"/>
      <c r="P9" s="7"/>
      <c r="Q9" s="7"/>
      <c r="R9" s="28"/>
      <c r="S9" s="26"/>
      <c r="T9" s="26"/>
      <c r="U9" s="330"/>
      <c r="V9" s="175" t="s">
        <v>161</v>
      </c>
      <c r="W9" s="20"/>
      <c r="X9" s="7"/>
      <c r="Y9" s="7"/>
      <c r="Z9" s="7"/>
      <c r="AA9" s="7"/>
      <c r="AB9" s="28"/>
      <c r="AC9" s="26"/>
      <c r="AD9" s="26"/>
      <c r="AE9" s="330"/>
      <c r="AF9" s="175" t="s">
        <v>161</v>
      </c>
      <c r="AG9" s="20"/>
      <c r="AH9" s="7"/>
      <c r="AI9" s="7"/>
      <c r="AJ9" s="7"/>
      <c r="AK9" s="7"/>
      <c r="AL9" s="28"/>
      <c r="AM9" s="26"/>
      <c r="AN9" s="26"/>
      <c r="AO9" s="330"/>
      <c r="AP9" s="175" t="s">
        <v>161</v>
      </c>
      <c r="AQ9" s="20"/>
      <c r="AR9" s="7"/>
      <c r="AS9" s="7"/>
      <c r="AT9" s="7"/>
      <c r="AU9" s="7"/>
      <c r="AV9" s="28"/>
      <c r="AW9" s="26"/>
      <c r="AX9" s="26"/>
      <c r="AY9" s="326"/>
      <c r="AZ9" s="326"/>
      <c r="BA9" s="433"/>
      <c r="BB9" s="433"/>
      <c r="BC9" s="433"/>
      <c r="BD9" s="433"/>
      <c r="BE9" s="433"/>
      <c r="BF9" s="433"/>
      <c r="BI9" s="326"/>
      <c r="BS9" s="326"/>
      <c r="CC9" s="326"/>
      <c r="CM9" s="326"/>
      <c r="CW9" s="326"/>
      <c r="DG9" s="326"/>
      <c r="DQ9" s="326"/>
      <c r="EA9" s="326"/>
      <c r="EK9" s="326"/>
      <c r="EU9" s="326"/>
      <c r="FE9" s="326"/>
      <c r="FO9" s="326"/>
      <c r="FY9" s="326"/>
      <c r="GI9" s="326"/>
      <c r="GS9" s="326"/>
      <c r="HC9" s="326"/>
      <c r="HM9" s="326"/>
      <c r="HW9" s="326"/>
    </row>
    <row r="10" s="4" customFormat="true" x14ac:dyDescent="0.25">
      <c r="A10" s="330"/>
      <c r="B10" s="175" t="s">
        <v>229</v>
      </c>
      <c r="C10" s="20"/>
      <c r="D10" s="7"/>
      <c r="E10" s="7"/>
      <c r="F10" s="7"/>
      <c r="G10" s="7"/>
      <c r="H10" s="28"/>
      <c r="I10" s="26"/>
      <c r="J10" s="26"/>
      <c r="K10" s="318"/>
      <c r="L10" s="175" t="s">
        <v>229</v>
      </c>
      <c r="M10" s="20"/>
      <c r="N10" s="7"/>
      <c r="O10" s="7"/>
      <c r="P10" s="7"/>
      <c r="Q10" s="7"/>
      <c r="R10" s="28"/>
      <c r="S10" s="26"/>
      <c r="T10" s="26"/>
      <c r="U10" s="330"/>
      <c r="V10" s="175" t="s">
        <v>229</v>
      </c>
      <c r="W10" s="20"/>
      <c r="X10" s="7"/>
      <c r="Y10" s="7"/>
      <c r="Z10" s="7"/>
      <c r="AA10" s="7"/>
      <c r="AB10" s="28"/>
      <c r="AC10" s="26"/>
      <c r="AD10" s="26"/>
      <c r="AE10" s="330"/>
      <c r="AF10" s="175" t="s">
        <v>229</v>
      </c>
      <c r="AG10" s="20"/>
      <c r="AH10" s="7"/>
      <c r="AI10" s="7"/>
      <c r="AJ10" s="7"/>
      <c r="AK10" s="7"/>
      <c r="AL10" s="28"/>
      <c r="AM10" s="26"/>
      <c r="AN10" s="26"/>
      <c r="AO10" s="318"/>
      <c r="AP10" s="175" t="s">
        <v>229</v>
      </c>
      <c r="AQ10" s="20"/>
      <c r="AR10" s="7"/>
      <c r="AS10" s="7"/>
      <c r="AT10" s="7"/>
      <c r="AU10" s="7"/>
      <c r="AV10" s="28"/>
      <c r="AW10" s="26"/>
      <c r="AX10" s="26"/>
      <c r="AY10" s="326"/>
      <c r="AZ10" s="326"/>
      <c r="BA10" s="433"/>
      <c r="BB10" s="433"/>
      <c r="BC10" s="433"/>
      <c r="BD10" s="433"/>
      <c r="BE10" s="433"/>
      <c r="BF10" s="433"/>
      <c r="BI10" s="326"/>
      <c r="BS10" s="326"/>
      <c r="CC10" s="326"/>
      <c r="CM10" s="326"/>
      <c r="CW10" s="326"/>
      <c r="DG10" s="326"/>
      <c r="DQ10" s="326"/>
      <c r="EA10" s="326"/>
      <c r="EK10" s="326"/>
      <c r="EU10" s="326"/>
      <c r="FE10" s="326"/>
      <c r="FO10" s="326"/>
      <c r="FY10" s="326"/>
      <c r="GI10" s="326"/>
      <c r="GS10" s="326"/>
      <c r="HC10" s="326"/>
      <c r="HM10" s="326"/>
      <c r="HW10" s="326"/>
    </row>
    <row r="11" s="2" customFormat="true" ht="48" customHeight="true" x14ac:dyDescent="0.25">
      <c r="A11" s="321" t="s">
        <v>12</v>
      </c>
      <c r="B11" s="597" t="s">
        <v>211</v>
      </c>
      <c r="C11" s="564"/>
      <c r="D11" s="564"/>
      <c r="E11" s="564"/>
      <c r="F11" s="564"/>
      <c r="G11" s="564"/>
      <c r="H11" s="565"/>
      <c r="I11" s="11"/>
      <c r="J11" s="11"/>
      <c r="K11" s="321" t="s">
        <v>12</v>
      </c>
      <c r="L11" s="597" t="s">
        <v>212</v>
      </c>
      <c r="M11" s="564"/>
      <c r="N11" s="564"/>
      <c r="O11" s="564"/>
      <c r="P11" s="564"/>
      <c r="Q11" s="564"/>
      <c r="R11" s="565"/>
      <c r="S11" s="11"/>
      <c r="T11" s="11"/>
      <c r="U11" s="321" t="s">
        <v>12</v>
      </c>
      <c r="V11" s="597" t="s">
        <v>211</v>
      </c>
      <c r="W11" s="564"/>
      <c r="X11" s="564"/>
      <c r="Y11" s="564"/>
      <c r="Z11" s="564"/>
      <c r="AA11" s="564"/>
      <c r="AB11" s="565"/>
      <c r="AC11" s="11"/>
      <c r="AD11" s="11"/>
      <c r="AE11" s="321" t="s">
        <v>12</v>
      </c>
      <c r="AF11" s="597" t="s">
        <v>213</v>
      </c>
      <c r="AG11" s="564"/>
      <c r="AH11" s="564"/>
      <c r="AI11" s="564"/>
      <c r="AJ11" s="564"/>
      <c r="AK11" s="564"/>
      <c r="AL11" s="565"/>
      <c r="AM11" s="11"/>
      <c r="AN11" s="11"/>
      <c r="AO11" s="321" t="s">
        <v>12</v>
      </c>
      <c r="AP11" s="564" t="s">
        <v>239</v>
      </c>
      <c r="AQ11" s="564"/>
      <c r="AR11" s="564"/>
      <c r="AS11" s="564"/>
      <c r="AT11" s="564"/>
      <c r="AU11" s="564"/>
      <c r="AV11" s="565"/>
      <c r="AW11" s="11"/>
      <c r="AX11" s="11"/>
      <c r="AY11" s="329"/>
      <c r="AZ11" s="580"/>
      <c r="BA11" s="580"/>
      <c r="BB11" s="580"/>
      <c r="BC11" s="580"/>
      <c r="BD11" s="580"/>
      <c r="BE11" s="580"/>
      <c r="BF11" s="580"/>
      <c r="BI11" s="329"/>
      <c r="BS11" s="329"/>
      <c r="CC11" s="329"/>
      <c r="CM11" s="329"/>
      <c r="CW11" s="329"/>
      <c r="DG11" s="329"/>
      <c r="DQ11" s="329"/>
      <c r="EA11" s="329"/>
      <c r="EK11" s="329"/>
      <c r="EU11" s="329"/>
      <c r="FE11" s="329"/>
      <c r="FO11" s="329"/>
      <c r="FY11" s="329"/>
      <c r="GI11" s="329"/>
      <c r="GS11" s="329"/>
      <c r="HC11" s="329"/>
      <c r="HM11" s="329"/>
      <c r="HW11" s="329"/>
    </row>
    <row r="12" s="2" customFormat="true" ht="15.6" customHeight="true" x14ac:dyDescent="0.25">
      <c r="A12" s="321"/>
      <c r="B12" s="271" t="s">
        <v>139</v>
      </c>
      <c r="C12" s="269"/>
      <c r="D12" s="269"/>
      <c r="E12" s="269"/>
      <c r="F12" s="269"/>
      <c r="G12" s="269"/>
      <c r="H12" s="270"/>
      <c r="I12" s="11"/>
      <c r="J12" s="11"/>
      <c r="K12" s="321"/>
      <c r="L12" s="271" t="s">
        <v>139</v>
      </c>
      <c r="M12" s="93" t="s">
        <v>201</v>
      </c>
      <c r="N12" s="93" t="s">
        <v>201</v>
      </c>
      <c r="O12" s="93" t="s">
        <v>201</v>
      </c>
      <c r="P12" s="93" t="s">
        <v>201</v>
      </c>
      <c r="Q12" s="93" t="s">
        <v>201</v>
      </c>
      <c r="R12" s="270"/>
      <c r="S12" s="11"/>
      <c r="T12" s="11"/>
      <c r="U12" s="321"/>
      <c r="V12" s="271" t="s">
        <v>139</v>
      </c>
      <c r="W12" s="269"/>
      <c r="X12" s="269"/>
      <c r="Y12" s="269"/>
      <c r="Z12" s="269"/>
      <c r="AA12" s="269"/>
      <c r="AB12" s="270"/>
      <c r="AC12" s="11"/>
      <c r="AD12" s="11"/>
      <c r="AE12" s="321"/>
      <c r="AF12" s="271" t="s">
        <v>139</v>
      </c>
      <c r="AG12" s="93" t="s">
        <v>201</v>
      </c>
      <c r="AH12" s="93" t="s">
        <v>201</v>
      </c>
      <c r="AI12" s="93" t="s">
        <v>201</v>
      </c>
      <c r="AJ12" s="93" t="s">
        <v>201</v>
      </c>
      <c r="AK12" s="93" t="s">
        <v>201</v>
      </c>
      <c r="AL12" s="265" t="s">
        <v>201</v>
      </c>
      <c r="AM12" s="11"/>
      <c r="AN12" s="11"/>
      <c r="AO12" s="321"/>
      <c r="AP12" s="431" t="s">
        <v>139</v>
      </c>
      <c r="AQ12" s="427"/>
      <c r="AR12" s="427"/>
      <c r="AS12" s="427"/>
      <c r="AT12" s="427"/>
      <c r="AU12" s="427"/>
      <c r="AV12" s="428"/>
      <c r="AW12" s="11"/>
      <c r="AX12" s="11"/>
      <c r="AY12" s="329"/>
      <c r="AZ12" s="329"/>
      <c r="BA12" s="436"/>
      <c r="BB12" s="436"/>
      <c r="BC12" s="436"/>
      <c r="BD12" s="436"/>
      <c r="BE12" s="436"/>
      <c r="BF12" s="436"/>
      <c r="BI12" s="329"/>
      <c r="BS12" s="329"/>
      <c r="CC12" s="329"/>
      <c r="CM12" s="329"/>
      <c r="CW12" s="329"/>
      <c r="DG12" s="329"/>
      <c r="DQ12" s="329"/>
      <c r="EA12" s="329"/>
      <c r="EK12" s="329"/>
      <c r="EU12" s="329"/>
      <c r="FE12" s="329"/>
      <c r="FO12" s="329"/>
      <c r="FY12" s="329"/>
      <c r="GI12" s="329"/>
      <c r="GS12" s="329"/>
      <c r="HC12" s="329"/>
      <c r="HM12" s="329"/>
      <c r="HW12" s="329"/>
    </row>
    <row r="13" s="2" customFormat="true" ht="15" customHeight="true" x14ac:dyDescent="0.25">
      <c r="A13" s="321"/>
      <c r="B13" s="271" t="s">
        <v>145</v>
      </c>
      <c r="C13" s="93"/>
      <c r="D13" s="93"/>
      <c r="E13" s="93"/>
      <c r="F13" s="93"/>
      <c r="G13" s="93"/>
      <c r="H13" s="265"/>
      <c r="I13" s="11"/>
      <c r="J13" s="11"/>
      <c r="K13" s="321"/>
      <c r="L13" s="271" t="s">
        <v>145</v>
      </c>
      <c r="M13" s="93" t="s">
        <v>201</v>
      </c>
      <c r="N13" s="93" t="s">
        <v>201</v>
      </c>
      <c r="O13" s="93" t="s">
        <v>201</v>
      </c>
      <c r="P13" s="93" t="s">
        <v>201</v>
      </c>
      <c r="Q13" s="93" t="s">
        <v>201</v>
      </c>
      <c r="R13" s="265"/>
      <c r="S13" s="11"/>
      <c r="T13" s="11"/>
      <c r="U13" s="321"/>
      <c r="V13" s="271" t="s">
        <v>145</v>
      </c>
      <c r="W13" s="93"/>
      <c r="X13" s="93"/>
      <c r="Y13" s="93"/>
      <c r="Z13" s="93"/>
      <c r="AA13" s="93"/>
      <c r="AB13" s="265"/>
      <c r="AC13" s="11"/>
      <c r="AD13" s="11"/>
      <c r="AE13" s="321"/>
      <c r="AF13" s="271" t="s">
        <v>145</v>
      </c>
      <c r="AG13" s="93" t="s">
        <v>201</v>
      </c>
      <c r="AH13" s="93" t="s">
        <v>201</v>
      </c>
      <c r="AI13" s="93" t="s">
        <v>201</v>
      </c>
      <c r="AJ13" s="93" t="s">
        <v>201</v>
      </c>
      <c r="AK13" s="93" t="s">
        <v>201</v>
      </c>
      <c r="AL13" s="265" t="s">
        <v>201</v>
      </c>
      <c r="AM13" s="11"/>
      <c r="AN13" s="11"/>
      <c r="AO13" s="321"/>
      <c r="AP13" s="431" t="s">
        <v>145</v>
      </c>
      <c r="AQ13" s="93"/>
      <c r="AR13" s="93"/>
      <c r="AS13" s="93"/>
      <c r="AT13" s="93"/>
      <c r="AU13" s="93"/>
      <c r="AV13" s="265"/>
      <c r="AW13" s="11"/>
      <c r="AX13" s="11"/>
      <c r="AY13" s="329"/>
      <c r="AZ13" s="329"/>
      <c r="BA13" s="436"/>
      <c r="BB13" s="436"/>
      <c r="BC13" s="436"/>
      <c r="BD13" s="436"/>
      <c r="BE13" s="436"/>
      <c r="BF13" s="436"/>
      <c r="BI13" s="329"/>
      <c r="BS13" s="329"/>
      <c r="CC13" s="329"/>
      <c r="CM13" s="329"/>
      <c r="CW13" s="329"/>
      <c r="DG13" s="329"/>
      <c r="DQ13" s="329"/>
      <c r="EA13" s="329"/>
      <c r="EK13" s="329"/>
      <c r="EU13" s="329"/>
      <c r="FE13" s="329"/>
      <c r="FO13" s="329"/>
      <c r="FY13" s="329"/>
      <c r="GI13" s="329"/>
      <c r="GS13" s="329"/>
      <c r="HC13" s="329"/>
      <c r="HM13" s="329"/>
      <c r="HW13" s="329"/>
    </row>
    <row r="14" s="2" customFormat="true" ht="15" customHeight="true" x14ac:dyDescent="0.25">
      <c r="A14" s="321"/>
      <c r="B14" s="271" t="s">
        <v>116</v>
      </c>
      <c r="C14" s="93"/>
      <c r="D14" s="93"/>
      <c r="E14" s="93"/>
      <c r="F14" s="93"/>
      <c r="G14" s="93"/>
      <c r="H14" s="265"/>
      <c r="I14" s="11"/>
      <c r="J14" s="11"/>
      <c r="K14" s="321"/>
      <c r="L14" s="271" t="s">
        <v>116</v>
      </c>
      <c r="M14" s="93"/>
      <c r="N14" s="93"/>
      <c r="O14" s="93"/>
      <c r="P14" s="93"/>
      <c r="Q14" s="93"/>
      <c r="R14" s="265"/>
      <c r="S14" s="11"/>
      <c r="T14" s="11"/>
      <c r="U14" s="321"/>
      <c r="V14" s="271" t="s">
        <v>116</v>
      </c>
      <c r="W14" s="93"/>
      <c r="X14" s="93"/>
      <c r="Y14" s="93"/>
      <c r="Z14" s="93"/>
      <c r="AA14" s="93"/>
      <c r="AB14" s="265"/>
      <c r="AC14" s="11"/>
      <c r="AD14" s="11"/>
      <c r="AE14" s="321"/>
      <c r="AF14" s="271" t="s">
        <v>116</v>
      </c>
      <c r="AG14" s="93"/>
      <c r="AH14" s="93"/>
      <c r="AI14" s="93"/>
      <c r="AJ14" s="93"/>
      <c r="AK14" s="93"/>
      <c r="AL14" s="265"/>
      <c r="AM14" s="11"/>
      <c r="AN14" s="11"/>
      <c r="AO14" s="321"/>
      <c r="AP14" s="431" t="s">
        <v>116</v>
      </c>
      <c r="AQ14" s="93"/>
      <c r="AR14" s="93"/>
      <c r="AS14" s="93"/>
      <c r="AT14" s="93"/>
      <c r="AU14" s="93"/>
      <c r="AV14" s="265"/>
      <c r="AW14" s="11"/>
      <c r="AX14" s="11"/>
      <c r="AY14" s="329"/>
      <c r="AZ14" s="329"/>
      <c r="BA14" s="436"/>
      <c r="BB14" s="436"/>
      <c r="BC14" s="436"/>
      <c r="BD14" s="436"/>
      <c r="BE14" s="436"/>
      <c r="BF14" s="436"/>
      <c r="BI14" s="329"/>
      <c r="BS14" s="329"/>
      <c r="CC14" s="329"/>
      <c r="CM14" s="329"/>
      <c r="CW14" s="329"/>
      <c r="DG14" s="329"/>
      <c r="DQ14" s="329"/>
      <c r="EA14" s="329"/>
      <c r="EK14" s="329"/>
      <c r="EU14" s="329"/>
      <c r="FE14" s="329"/>
      <c r="FO14" s="329"/>
      <c r="FY14" s="329"/>
      <c r="GI14" s="329"/>
      <c r="GS14" s="329"/>
      <c r="HC14" s="329"/>
      <c r="HM14" s="329"/>
      <c r="HW14" s="329"/>
    </row>
    <row r="15" ht="15.75" customHeight="true" x14ac:dyDescent="0.25">
      <c r="A15" s="322"/>
      <c r="B15" s="176" t="s">
        <v>23</v>
      </c>
      <c r="C15" s="10"/>
      <c r="D15" s="10"/>
      <c r="E15" s="10"/>
      <c r="F15" s="147"/>
      <c r="G15" s="148"/>
      <c r="H15" s="149"/>
      <c r="I15" s="11"/>
      <c r="J15" s="11"/>
      <c r="K15" s="322"/>
      <c r="L15" s="176" t="s">
        <v>23</v>
      </c>
      <c r="M15" s="10"/>
      <c r="N15" s="10"/>
      <c r="O15" s="10"/>
      <c r="P15" s="147"/>
      <c r="Q15" s="148"/>
      <c r="R15" s="149"/>
      <c r="S15" s="11"/>
      <c r="T15" s="11"/>
      <c r="U15" s="322"/>
      <c r="V15" s="176" t="s">
        <v>23</v>
      </c>
      <c r="W15" s="10"/>
      <c r="X15" s="10"/>
      <c r="Y15" s="10"/>
      <c r="Z15" s="147"/>
      <c r="AA15" s="148"/>
      <c r="AB15" s="149"/>
      <c r="AC15" s="11"/>
      <c r="AD15" s="11"/>
      <c r="AE15" s="322"/>
      <c r="AF15" s="176" t="s">
        <v>23</v>
      </c>
      <c r="AG15" s="10"/>
      <c r="AH15" s="10"/>
      <c r="AI15" s="10"/>
      <c r="AJ15" s="147"/>
      <c r="AK15" s="148"/>
      <c r="AL15" s="149"/>
      <c r="AM15" s="11"/>
      <c r="AN15" s="11"/>
      <c r="AO15" s="322"/>
      <c r="AP15" s="176" t="s">
        <v>23</v>
      </c>
      <c r="AQ15" s="10"/>
      <c r="AR15" s="10"/>
      <c r="AS15" s="10"/>
      <c r="AT15" s="147"/>
      <c r="AU15" s="148"/>
      <c r="AV15" s="149"/>
      <c r="AW15" s="11"/>
      <c r="AX15" s="11"/>
      <c r="BA15" s="435"/>
      <c r="BB15" s="435"/>
      <c r="BC15" s="435"/>
      <c r="BD15" s="435"/>
      <c r="BE15" s="435"/>
      <c r="BF15" s="435"/>
    </row>
    <row r="16" ht="15.75" customHeight="true" thickBot="true" x14ac:dyDescent="0.3">
      <c r="A16" s="323"/>
      <c r="B16" s="177" t="s">
        <v>20</v>
      </c>
      <c r="C16" s="31"/>
      <c r="D16" s="31"/>
      <c r="E16" s="31"/>
      <c r="F16" s="31"/>
      <c r="G16" s="31"/>
      <c r="H16" s="32"/>
      <c r="I16" s="27"/>
      <c r="J16" s="27"/>
      <c r="K16" s="323"/>
      <c r="L16" s="177" t="s">
        <v>20</v>
      </c>
      <c r="M16" s="151">
        <v>6407</v>
      </c>
      <c r="N16" s="151">
        <v>4545</v>
      </c>
      <c r="O16" s="151">
        <v>1862</v>
      </c>
      <c r="P16" s="151">
        <v>3251</v>
      </c>
      <c r="Q16" s="151">
        <v>3382</v>
      </c>
      <c r="R16" s="32"/>
      <c r="S16" s="27"/>
      <c r="T16" s="27"/>
      <c r="U16" s="323"/>
      <c r="V16" s="177" t="s">
        <v>20</v>
      </c>
      <c r="W16" s="151"/>
      <c r="X16" s="151"/>
      <c r="Y16" s="151"/>
      <c r="Z16" s="151"/>
      <c r="AA16" s="151"/>
      <c r="AB16" s="32"/>
      <c r="AC16" s="27"/>
      <c r="AD16" s="27"/>
      <c r="AE16" s="323"/>
      <c r="AF16" s="177" t="s">
        <v>20</v>
      </c>
      <c r="AG16" s="151">
        <v>15380</v>
      </c>
      <c r="AH16" s="151">
        <v>9826</v>
      </c>
      <c r="AI16" s="151">
        <v>5554</v>
      </c>
      <c r="AJ16" s="151">
        <v>5826</v>
      </c>
      <c r="AK16" s="151">
        <v>6897</v>
      </c>
      <c r="AL16" s="152">
        <v>4834</v>
      </c>
      <c r="AM16" s="27"/>
      <c r="AN16" s="27"/>
      <c r="AO16" s="323"/>
      <c r="AP16" s="177" t="s">
        <v>20</v>
      </c>
      <c r="AQ16" s="151"/>
      <c r="AR16" s="156"/>
      <c r="AS16" s="156"/>
      <c r="AT16" s="157"/>
      <c r="AU16" s="156"/>
      <c r="AV16" s="158"/>
      <c r="AW16" s="27"/>
      <c r="AX16" s="27"/>
      <c r="BA16" s="435"/>
      <c r="BB16" s="435"/>
      <c r="BC16" s="435"/>
      <c r="BD16" s="435"/>
      <c r="BE16" s="435"/>
      <c r="BF16" s="435"/>
    </row>
    <row r="17" s="3" customFormat="true" x14ac:dyDescent="0.25">
      <c r="A17" s="324"/>
      <c r="K17" s="324"/>
      <c r="U17" s="324"/>
      <c r="AE17" s="324"/>
      <c r="AO17" s="324"/>
      <c r="AY17" s="324"/>
      <c r="AZ17" s="324"/>
      <c r="BI17" s="324"/>
      <c r="BS17" s="324"/>
      <c r="CC17" s="324"/>
      <c r="CM17" s="324"/>
      <c r="CW17" s="324"/>
      <c r="DG17" s="324"/>
      <c r="DQ17" s="324"/>
      <c r="EA17" s="324"/>
      <c r="EK17" s="324"/>
      <c r="EU17" s="324"/>
      <c r="FE17" s="324"/>
      <c r="FO17" s="324"/>
      <c r="FY17" s="324"/>
      <c r="GI17" s="324"/>
      <c r="GS17" s="324"/>
      <c r="HC17" s="324"/>
      <c r="HM17" s="324"/>
      <c r="HW17" s="324"/>
    </row>
    <row r="18" s="3" customFormat="true" x14ac:dyDescent="0.25">
      <c r="A18" s="324"/>
      <c r="K18" s="324"/>
      <c r="U18" s="324"/>
      <c r="AE18" s="324"/>
      <c r="AO18" s="324"/>
      <c r="AY18" s="324"/>
      <c r="AZ18" s="324"/>
      <c r="BI18" s="324"/>
      <c r="BS18" s="324"/>
      <c r="CC18" s="324"/>
      <c r="CM18" s="324"/>
      <c r="CW18" s="324"/>
      <c r="DG18" s="324"/>
      <c r="DQ18" s="324"/>
      <c r="EA18" s="324"/>
      <c r="EK18" s="324"/>
      <c r="EU18" s="324"/>
      <c r="FE18" s="324"/>
      <c r="FO18" s="324"/>
      <c r="FY18" s="324"/>
      <c r="GI18" s="324"/>
      <c r="GS18" s="324"/>
      <c r="HC18" s="324"/>
      <c r="HM18" s="324"/>
      <c r="HW18" s="324"/>
    </row>
    <row r="19" s="3" customFormat="true" x14ac:dyDescent="0.25">
      <c r="A19" s="324"/>
      <c r="K19" s="324"/>
      <c r="U19" s="324"/>
      <c r="AE19" s="324"/>
      <c r="AO19" s="324"/>
      <c r="AY19" s="324"/>
      <c r="AZ19" s="324"/>
      <c r="BI19" s="324"/>
      <c r="BS19" s="324"/>
      <c r="CC19" s="324"/>
      <c r="CM19" s="324"/>
      <c r="CW19" s="324"/>
      <c r="DG19" s="324"/>
      <c r="DQ19" s="324"/>
      <c r="EA19" s="324"/>
      <c r="EK19" s="324"/>
      <c r="EU19" s="324"/>
      <c r="FE19" s="324"/>
      <c r="FO19" s="324"/>
      <c r="FY19" s="324"/>
      <c r="GI19" s="324"/>
      <c r="GS19" s="324"/>
      <c r="HC19" s="324"/>
      <c r="HM19" s="324"/>
      <c r="HW19" s="324"/>
    </row>
    <row r="20" s="3" customFormat="true" x14ac:dyDescent="0.25">
      <c r="A20" s="324"/>
      <c r="K20" s="324"/>
      <c r="U20" s="324"/>
      <c r="AE20" s="324"/>
      <c r="AO20" s="324"/>
      <c r="AY20" s="324"/>
      <c r="AZ20" s="324"/>
      <c r="BI20" s="324"/>
      <c r="BS20" s="324"/>
      <c r="CC20" s="324"/>
      <c r="CM20" s="324"/>
      <c r="CW20" s="324"/>
      <c r="DG20" s="324"/>
      <c r="DQ20" s="324"/>
      <c r="EA20" s="324"/>
      <c r="EK20" s="324"/>
      <c r="EU20" s="324"/>
      <c r="FE20" s="324"/>
      <c r="FO20" s="324"/>
      <c r="FY20" s="324"/>
      <c r="GI20" s="324"/>
      <c r="GS20" s="324"/>
      <c r="HC20" s="324"/>
      <c r="HM20" s="324"/>
      <c r="HW20" s="324"/>
    </row>
    <row r="21" s="3" customFormat="true" x14ac:dyDescent="0.25">
      <c r="A21" s="324"/>
      <c r="K21" s="324"/>
      <c r="U21" s="324"/>
      <c r="AE21" s="324"/>
      <c r="AO21" s="324"/>
      <c r="AY21" s="324"/>
      <c r="AZ21" s="324"/>
      <c r="BI21" s="324"/>
      <c r="BS21" s="324"/>
      <c r="CC21" s="324"/>
      <c r="CM21" s="324"/>
      <c r="CW21" s="324"/>
      <c r="DG21" s="324"/>
      <c r="DQ21" s="324"/>
      <c r="EA21" s="324"/>
      <c r="EK21" s="324"/>
      <c r="EU21" s="324"/>
      <c r="FE21" s="324"/>
      <c r="FO21" s="324"/>
      <c r="FY21" s="324"/>
      <c r="GI21" s="324"/>
      <c r="GS21" s="324"/>
      <c r="HC21" s="324"/>
      <c r="HM21" s="324"/>
      <c r="HW21" s="324"/>
    </row>
    <row r="22" s="3" customFormat="true" x14ac:dyDescent="0.25">
      <c r="A22" s="324"/>
      <c r="K22" s="324"/>
      <c r="U22" s="324"/>
      <c r="AE22" s="324"/>
      <c r="AO22" s="324"/>
      <c r="AY22" s="324"/>
      <c r="AZ22" s="324"/>
      <c r="BI22" s="324"/>
      <c r="BS22" s="324"/>
      <c r="CC22" s="324"/>
      <c r="CM22" s="324"/>
      <c r="CW22" s="324"/>
      <c r="DG22" s="324"/>
      <c r="DQ22" s="324"/>
      <c r="EA22" s="324"/>
      <c r="EK22" s="324"/>
      <c r="EU22" s="324"/>
      <c r="FE22" s="324"/>
      <c r="FO22" s="324"/>
      <c r="FY22" s="324"/>
      <c r="GI22" s="324"/>
      <c r="GS22" s="324"/>
      <c r="HC22" s="324"/>
      <c r="HM22" s="324"/>
      <c r="HW22" s="324"/>
    </row>
    <row r="23" s="3" customFormat="true" x14ac:dyDescent="0.25">
      <c r="A23" s="324"/>
      <c r="K23" s="324"/>
      <c r="U23" s="324"/>
      <c r="AE23" s="324"/>
      <c r="AO23" s="324"/>
      <c r="AY23" s="324"/>
      <c r="AZ23" s="324"/>
      <c r="BI23" s="324"/>
      <c r="BS23" s="324"/>
      <c r="CC23" s="324"/>
      <c r="CM23" s="324"/>
      <c r="CW23" s="324"/>
      <c r="DG23" s="324"/>
      <c r="DQ23" s="324"/>
      <c r="EA23" s="324"/>
      <c r="EK23" s="324"/>
      <c r="EU23" s="324"/>
      <c r="FE23" s="324"/>
      <c r="FO23" s="324"/>
      <c r="FY23" s="324"/>
      <c r="GI23" s="324"/>
      <c r="GS23" s="324"/>
      <c r="HC23" s="324"/>
      <c r="HM23" s="324"/>
      <c r="HW23" s="324"/>
    </row>
    <row r="24" s="3" customFormat="true" x14ac:dyDescent="0.25">
      <c r="A24" s="324"/>
      <c r="K24" s="324"/>
      <c r="U24" s="324"/>
      <c r="AE24" s="324"/>
      <c r="AO24" s="324"/>
      <c r="AY24" s="324"/>
      <c r="AZ24" s="324"/>
      <c r="BI24" s="324"/>
      <c r="BS24" s="324"/>
      <c r="CC24" s="324"/>
      <c r="CM24" s="324"/>
      <c r="CW24" s="324"/>
      <c r="DG24" s="324"/>
      <c r="DQ24" s="324"/>
      <c r="EA24" s="324"/>
      <c r="EK24" s="324"/>
      <c r="EU24" s="324"/>
      <c r="FE24" s="324"/>
      <c r="FO24" s="324"/>
      <c r="FY24" s="324"/>
      <c r="GI24" s="324"/>
      <c r="GS24" s="324"/>
      <c r="HC24" s="324"/>
      <c r="HM24" s="324"/>
      <c r="HW24" s="324"/>
    </row>
    <row r="25" s="3" customFormat="true" x14ac:dyDescent="0.25">
      <c r="A25" s="324"/>
      <c r="K25" s="324"/>
      <c r="U25" s="324"/>
      <c r="AE25" s="324"/>
      <c r="AO25" s="324"/>
      <c r="AY25" s="324"/>
      <c r="AZ25" s="324"/>
      <c r="BI25" s="324"/>
      <c r="BS25" s="324"/>
      <c r="CC25" s="324"/>
      <c r="CM25" s="324"/>
      <c r="CW25" s="324"/>
      <c r="DG25" s="324"/>
      <c r="DQ25" s="324"/>
      <c r="EA25" s="324"/>
      <c r="EK25" s="324"/>
      <c r="EU25" s="324"/>
      <c r="FE25" s="324"/>
      <c r="FO25" s="324"/>
      <c r="FY25" s="324"/>
      <c r="GI25" s="324"/>
      <c r="GS25" s="324"/>
      <c r="HC25" s="324"/>
      <c r="HM25" s="324"/>
      <c r="HW25" s="324"/>
    </row>
    <row r="26" s="3" customFormat="true" x14ac:dyDescent="0.25">
      <c r="A26" s="324"/>
      <c r="K26" s="324"/>
      <c r="U26" s="324"/>
      <c r="AE26" s="324"/>
      <c r="AO26" s="324"/>
      <c r="AY26" s="324"/>
      <c r="AZ26" s="324"/>
      <c r="BI26" s="324"/>
      <c r="BS26" s="324"/>
      <c r="CC26" s="324"/>
      <c r="CM26" s="324"/>
      <c r="CW26" s="324"/>
      <c r="DG26" s="324"/>
      <c r="DQ26" s="324"/>
      <c r="EA26" s="324"/>
      <c r="EK26" s="324"/>
      <c r="EU26" s="324"/>
      <c r="FE26" s="324"/>
      <c r="FO26" s="324"/>
      <c r="FY26" s="324"/>
      <c r="GI26" s="324"/>
      <c r="GS26" s="324"/>
      <c r="HC26" s="324"/>
      <c r="HM26" s="324"/>
      <c r="HW26" s="324"/>
    </row>
    <row r="27" s="3" customFormat="true" x14ac:dyDescent="0.25">
      <c r="A27" s="324"/>
      <c r="K27" s="324"/>
      <c r="U27" s="324"/>
      <c r="AE27" s="324"/>
      <c r="AO27" s="324"/>
      <c r="AY27" s="324"/>
      <c r="AZ27" s="324"/>
      <c r="BI27" s="324"/>
      <c r="BS27" s="324"/>
      <c r="CC27" s="324"/>
      <c r="CM27" s="324"/>
      <c r="CW27" s="324"/>
      <c r="DG27" s="324"/>
      <c r="DQ27" s="324"/>
      <c r="EA27" s="324"/>
      <c r="EK27" s="324"/>
      <c r="EU27" s="324"/>
      <c r="FE27" s="324"/>
      <c r="FO27" s="324"/>
      <c r="FY27" s="324"/>
      <c r="GI27" s="324"/>
      <c r="GS27" s="324"/>
      <c r="HC27" s="324"/>
      <c r="HM27" s="324"/>
      <c r="HW27" s="324"/>
    </row>
    <row r="28" s="3" customFormat="true" x14ac:dyDescent="0.25">
      <c r="A28" s="324"/>
      <c r="K28" s="324"/>
      <c r="U28" s="324"/>
      <c r="AE28" s="324"/>
      <c r="AO28" s="324"/>
      <c r="AY28" s="324"/>
      <c r="AZ28" s="324"/>
      <c r="BI28" s="324"/>
      <c r="BS28" s="324"/>
      <c r="CC28" s="324"/>
      <c r="CM28" s="324"/>
      <c r="CW28" s="324"/>
      <c r="DG28" s="324"/>
      <c r="DQ28" s="324"/>
      <c r="EA28" s="324"/>
      <c r="EK28" s="324"/>
      <c r="EU28" s="324"/>
      <c r="FE28" s="324"/>
      <c r="FO28" s="324"/>
      <c r="FY28" s="324"/>
      <c r="GI28" s="324"/>
      <c r="GS28" s="324"/>
      <c r="HC28" s="324"/>
      <c r="HM28" s="324"/>
      <c r="HW28" s="324"/>
    </row>
    <row r="29" s="3" customFormat="true" x14ac:dyDescent="0.25">
      <c r="A29" s="324"/>
      <c r="K29" s="324"/>
      <c r="U29" s="324"/>
      <c r="AE29" s="324"/>
      <c r="AO29" s="324"/>
      <c r="AY29" s="324"/>
      <c r="AZ29" s="324"/>
      <c r="BI29" s="324"/>
      <c r="BS29" s="324"/>
      <c r="CC29" s="324"/>
      <c r="CM29" s="324"/>
      <c r="CW29" s="324"/>
      <c r="DG29" s="324"/>
      <c r="DQ29" s="324"/>
      <c r="EA29" s="324"/>
      <c r="EK29" s="324"/>
      <c r="EU29" s="324"/>
      <c r="FE29" s="324"/>
      <c r="FO29" s="324"/>
      <c r="FY29" s="324"/>
      <c r="GI29" s="324"/>
      <c r="GS29" s="324"/>
      <c r="HC29" s="324"/>
      <c r="HM29" s="324"/>
      <c r="HW29" s="324"/>
    </row>
    <row r="30" s="3" customFormat="true" x14ac:dyDescent="0.25">
      <c r="A30" s="324"/>
      <c r="K30" s="324"/>
      <c r="U30" s="324"/>
      <c r="AE30" s="324"/>
      <c r="AO30" s="324"/>
      <c r="AY30" s="324"/>
      <c r="AZ30" s="324"/>
      <c r="BI30" s="324"/>
      <c r="BS30" s="324"/>
      <c r="CC30" s="324"/>
      <c r="CM30" s="324"/>
      <c r="CW30" s="324"/>
      <c r="DG30" s="324"/>
      <c r="DQ30" s="324"/>
      <c r="EA30" s="324"/>
      <c r="EK30" s="324"/>
      <c r="EU30" s="324"/>
      <c r="FE30" s="324"/>
      <c r="FO30" s="324"/>
      <c r="FY30" s="324"/>
      <c r="GI30" s="324"/>
      <c r="GS30" s="324"/>
      <c r="HC30" s="324"/>
      <c r="HM30" s="324"/>
      <c r="HW30" s="324"/>
    </row>
    <row r="31" s="3" customFormat="true" x14ac:dyDescent="0.25">
      <c r="A31" s="324"/>
      <c r="K31" s="324"/>
      <c r="U31" s="324"/>
      <c r="AE31" s="324"/>
      <c r="AO31" s="324"/>
      <c r="AY31" s="324"/>
      <c r="AZ31" s="324"/>
      <c r="BI31" s="324"/>
      <c r="BS31" s="324"/>
      <c r="CC31" s="324"/>
      <c r="CM31" s="324"/>
      <c r="CW31" s="324"/>
      <c r="DG31" s="324"/>
      <c r="DQ31" s="324"/>
      <c r="EA31" s="324"/>
      <c r="EK31" s="324"/>
      <c r="EU31" s="324"/>
      <c r="FE31" s="324"/>
      <c r="FO31" s="324"/>
      <c r="FY31" s="324"/>
      <c r="GI31" s="324"/>
      <c r="GS31" s="324"/>
      <c r="HC31" s="324"/>
      <c r="HM31" s="324"/>
      <c r="HW31" s="324"/>
    </row>
    <row r="32" s="3" customFormat="true" x14ac:dyDescent="0.25">
      <c r="A32" s="324"/>
      <c r="K32" s="324"/>
      <c r="U32" s="324"/>
      <c r="AE32" s="324"/>
      <c r="AO32" s="324"/>
      <c r="AY32" s="324"/>
      <c r="AZ32" s="324"/>
      <c r="BI32" s="324"/>
      <c r="BS32" s="324"/>
      <c r="CC32" s="324"/>
      <c r="CM32" s="324"/>
      <c r="CW32" s="324"/>
      <c r="DG32" s="324"/>
      <c r="DQ32" s="324"/>
      <c r="EA32" s="324"/>
      <c r="EK32" s="324"/>
      <c r="EU32" s="324"/>
      <c r="FE32" s="324"/>
      <c r="FO32" s="324"/>
      <c r="FY32" s="324"/>
      <c r="GI32" s="324"/>
      <c r="GS32" s="324"/>
      <c r="HC32" s="324"/>
      <c r="HM32" s="324"/>
      <c r="HW32" s="324"/>
    </row>
    <row r="33" s="3" customFormat="true" x14ac:dyDescent="0.25">
      <c r="A33" s="324"/>
      <c r="K33" s="324"/>
      <c r="U33" s="324"/>
      <c r="AE33" s="324"/>
      <c r="AO33" s="324"/>
      <c r="AY33" s="324"/>
      <c r="AZ33" s="324"/>
      <c r="BI33" s="324"/>
      <c r="BS33" s="324"/>
      <c r="CC33" s="324"/>
      <c r="CM33" s="324"/>
      <c r="CW33" s="324"/>
      <c r="DG33" s="324"/>
      <c r="DQ33" s="324"/>
      <c r="EA33" s="324"/>
      <c r="EK33" s="324"/>
      <c r="EU33" s="324"/>
      <c r="FE33" s="324"/>
      <c r="FO33" s="324"/>
      <c r="FY33" s="324"/>
      <c r="GI33" s="324"/>
      <c r="GS33" s="324"/>
      <c r="HC33" s="324"/>
      <c r="HM33" s="324"/>
      <c r="HW33" s="324"/>
    </row>
    <row r="34" s="3" customFormat="true" x14ac:dyDescent="0.25">
      <c r="A34" s="324"/>
      <c r="K34" s="324"/>
      <c r="U34" s="324"/>
      <c r="AE34" s="324"/>
      <c r="AO34" s="324"/>
      <c r="AY34" s="324"/>
      <c r="AZ34" s="324"/>
      <c r="BI34" s="324"/>
      <c r="BS34" s="324"/>
      <c r="CC34" s="324"/>
      <c r="CM34" s="324"/>
      <c r="CW34" s="324"/>
      <c r="DG34" s="324"/>
      <c r="DQ34" s="324"/>
      <c r="EA34" s="324"/>
      <c r="EK34" s="324"/>
      <c r="EU34" s="324"/>
      <c r="FE34" s="324"/>
      <c r="FO34" s="324"/>
      <c r="FY34" s="324"/>
      <c r="GI34" s="324"/>
      <c r="GS34" s="324"/>
      <c r="HC34" s="324"/>
      <c r="HM34" s="324"/>
      <c r="HW34" s="324"/>
    </row>
    <row r="35" s="3" customFormat="true" x14ac:dyDescent="0.25">
      <c r="A35" s="324"/>
      <c r="K35" s="324"/>
      <c r="U35" s="324"/>
      <c r="AE35" s="324"/>
      <c r="AO35" s="324"/>
      <c r="AY35" s="324"/>
      <c r="AZ35" s="324"/>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sheetData>
  <mergeCells count="16">
    <mergeCell ref="AQ1:AV2"/>
    <mergeCell ref="AQ3:AV3"/>
    <mergeCell ref="AP11:AV11"/>
    <mergeCell ref="AZ11:BF11"/>
    <mergeCell ref="B11:H11"/>
    <mergeCell ref="L11:R11"/>
    <mergeCell ref="V11:AB11"/>
    <mergeCell ref="AF11:AL11"/>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7"/>
    <col min="3" max="7" width="11.75" style="277" customWidth="true"/>
    <col min="8" max="16384" width="9" style="277"/>
  </cols>
  <sheetData>
    <row r="2" ht="20.25" x14ac:dyDescent="0.2">
      <c r="B2" s="273" t="str">
        <f>+Introduction!C7</f>
        <v>Peru</v>
      </c>
      <c r="C2" s="274"/>
      <c r="D2" s="275"/>
      <c r="E2" s="275"/>
      <c r="F2" s="275"/>
      <c r="G2" s="276"/>
    </row>
    <row r="3" x14ac:dyDescent="0.2">
      <c r="B3" s="598" t="s">
        <v>240</v>
      </c>
      <c r="C3" s="598"/>
      <c r="D3" s="598"/>
      <c r="E3" s="598"/>
      <c r="F3" s="598"/>
      <c r="G3" s="599"/>
    </row>
    <row r="4" ht="13.5" x14ac:dyDescent="0.2">
      <c r="B4" s="278" t="s">
        <v>4</v>
      </c>
      <c r="C4" s="278" t="s">
        <v>61</v>
      </c>
      <c r="D4" s="278" t="s">
        <v>65</v>
      </c>
      <c r="E4" s="278" t="s">
        <v>62</v>
      </c>
      <c r="F4" s="278" t="s">
        <v>63</v>
      </c>
      <c r="G4" s="278" t="s">
        <v>64</v>
      </c>
    </row>
    <row r="5" x14ac:dyDescent="0.2">
      <c r="B5" s="441">
        <v>2000</v>
      </c>
      <c r="C5" s="458">
        <v>8193307</v>
      </c>
      <c r="D5" s="459">
        <v>73.041999816894531</v>
      </c>
      <c r="E5" s="460">
        <v>1813791</v>
      </c>
      <c r="F5" s="461">
        <v>3576327</v>
      </c>
      <c r="G5" s="462">
        <v>2803189</v>
      </c>
    </row>
    <row r="6" x14ac:dyDescent="0.2">
      <c r="B6" s="442">
        <v>2001</v>
      </c>
      <c r="C6" s="463">
        <v>8205414</v>
      </c>
      <c r="D6" s="464">
        <v>73.447998046875</v>
      </c>
      <c r="E6" s="465">
        <v>1796290</v>
      </c>
      <c r="F6" s="466">
        <v>3571184</v>
      </c>
      <c r="G6" s="467">
        <v>2837940</v>
      </c>
    </row>
    <row r="7" x14ac:dyDescent="0.2">
      <c r="B7" s="443">
        <v>2002</v>
      </c>
      <c r="C7" s="468">
        <v>8197634</v>
      </c>
      <c r="D7" s="469">
        <v>73.849998474121094</v>
      </c>
      <c r="E7" s="470">
        <v>1777060</v>
      </c>
      <c r="F7" s="471">
        <v>3555593</v>
      </c>
      <c r="G7" s="472">
        <v>2864981</v>
      </c>
    </row>
    <row r="8" x14ac:dyDescent="0.2">
      <c r="B8" s="444">
        <v>2003</v>
      </c>
      <c r="C8" s="473">
        <v>8174477</v>
      </c>
      <c r="D8" s="474">
        <v>74.249000549316406</v>
      </c>
      <c r="E8" s="475">
        <v>1759419</v>
      </c>
      <c r="F8" s="476">
        <v>3531549</v>
      </c>
      <c r="G8" s="477">
        <v>2883509</v>
      </c>
    </row>
    <row r="9" x14ac:dyDescent="0.2">
      <c r="B9" s="445">
        <v>2004</v>
      </c>
      <c r="C9" s="478">
        <v>8145236</v>
      </c>
      <c r="D9" s="479">
        <v>74.643997192382812</v>
      </c>
      <c r="E9" s="480">
        <v>1751247</v>
      </c>
      <c r="F9" s="481">
        <v>3501977</v>
      </c>
      <c r="G9" s="482">
        <v>2892012</v>
      </c>
    </row>
    <row r="10" x14ac:dyDescent="0.2">
      <c r="B10" s="446">
        <v>2005</v>
      </c>
      <c r="C10" s="483">
        <v>8105769</v>
      </c>
      <c r="D10" s="484">
        <v>75.03399658203125</v>
      </c>
      <c r="E10" s="485">
        <v>1744710</v>
      </c>
      <c r="F10" s="486">
        <v>3470835</v>
      </c>
      <c r="G10" s="487">
        <v>2890224</v>
      </c>
    </row>
    <row r="11" x14ac:dyDescent="0.2">
      <c r="B11" s="447">
        <v>2006</v>
      </c>
      <c r="C11" s="488">
        <v>8076109</v>
      </c>
      <c r="D11" s="489">
        <v>75.420997619628906</v>
      </c>
      <c r="E11" s="490">
        <v>1745026</v>
      </c>
      <c r="F11" s="491">
        <v>3447143</v>
      </c>
      <c r="G11" s="492">
        <v>2883940</v>
      </c>
    </row>
    <row r="12" x14ac:dyDescent="0.2">
      <c r="B12" s="448">
        <v>2007</v>
      </c>
      <c r="C12" s="493">
        <v>8053141</v>
      </c>
      <c r="D12" s="494">
        <v>75.803001403808594</v>
      </c>
      <c r="E12" s="495">
        <v>1748803</v>
      </c>
      <c r="F12" s="496">
        <v>3427753</v>
      </c>
      <c r="G12" s="497">
        <v>2876585</v>
      </c>
    </row>
    <row r="13" x14ac:dyDescent="0.2">
      <c r="B13" s="449">
        <v>2008</v>
      </c>
      <c r="C13" s="498">
        <v>8033684</v>
      </c>
      <c r="D13" s="499">
        <v>76.181999206542969</v>
      </c>
      <c r="E13" s="500">
        <v>1753546</v>
      </c>
      <c r="F13" s="501">
        <v>3414543</v>
      </c>
      <c r="G13" s="502">
        <v>2865595</v>
      </c>
    </row>
    <row r="14" x14ac:dyDescent="0.2">
      <c r="B14" s="450">
        <v>2009</v>
      </c>
      <c r="C14" s="503">
        <v>8007103</v>
      </c>
      <c r="D14" s="504">
        <v>76.552001953125</v>
      </c>
      <c r="E14" s="505">
        <v>1750398</v>
      </c>
      <c r="F14" s="506">
        <v>3408848</v>
      </c>
      <c r="G14" s="507">
        <v>2847857</v>
      </c>
    </row>
    <row r="15" x14ac:dyDescent="0.2">
      <c r="B15" s="451">
        <v>2010</v>
      </c>
      <c r="C15" s="508">
        <v>7984652</v>
      </c>
      <c r="D15" s="509">
        <v>76.915000915527344</v>
      </c>
      <c r="E15" s="510">
        <v>1751068</v>
      </c>
      <c r="F15" s="511">
        <v>3409306</v>
      </c>
      <c r="G15" s="512">
        <v>2824278</v>
      </c>
    </row>
    <row r="16" x14ac:dyDescent="0.2">
      <c r="B16" s="452">
        <v>2011</v>
      </c>
      <c r="C16" s="513">
        <v>7980221</v>
      </c>
      <c r="D16" s="514">
        <v>77.268997192382812</v>
      </c>
      <c r="E16" s="515">
        <v>1754861</v>
      </c>
      <c r="F16" s="516">
        <v>3419620</v>
      </c>
      <c r="G16" s="517">
        <v>2805740</v>
      </c>
    </row>
    <row r="17" x14ac:dyDescent="0.2">
      <c r="B17" s="453">
        <v>2012</v>
      </c>
      <c r="C17" s="518">
        <v>7982667</v>
      </c>
      <c r="D17" s="519">
        <v>77.615997314453125</v>
      </c>
      <c r="E17" s="520">
        <v>1758622</v>
      </c>
      <c r="F17" s="521">
        <v>3429276</v>
      </c>
      <c r="G17" s="522">
        <v>2794769</v>
      </c>
    </row>
    <row r="18" x14ac:dyDescent="0.2">
      <c r="B18" s="454">
        <v>2013</v>
      </c>
      <c r="C18" s="523">
        <v>7991859</v>
      </c>
      <c r="D18" s="524">
        <v>77.954002380371094</v>
      </c>
      <c r="E18" s="525">
        <v>1763123</v>
      </c>
      <c r="F18" s="526">
        <v>3438268</v>
      </c>
      <c r="G18" s="527">
        <v>2790468</v>
      </c>
    </row>
    <row r="19" x14ac:dyDescent="0.2">
      <c r="B19" s="455">
        <v>2014</v>
      </c>
      <c r="C19" s="528">
        <v>8011582</v>
      </c>
      <c r="D19" s="529">
        <v>78.285003662109375</v>
      </c>
      <c r="E19" s="530">
        <v>1771755</v>
      </c>
      <c r="F19" s="531">
        <v>3446650</v>
      </c>
      <c r="G19" s="532">
        <v>2793177</v>
      </c>
    </row>
    <row r="20" x14ac:dyDescent="0.2">
      <c r="B20" s="456">
        <v>2015</v>
      </c>
      <c r="C20" s="533">
        <v>8035323</v>
      </c>
      <c r="D20" s="534">
        <v>78.609001159667969</v>
      </c>
      <c r="E20" s="535">
        <v>1779733</v>
      </c>
      <c r="F20" s="536">
        <v>3454875</v>
      </c>
      <c r="G20" s="537">
        <v>2800715</v>
      </c>
    </row>
    <row r="21" x14ac:dyDescent="0.2">
      <c r="B21" s="457">
        <v>2016</v>
      </c>
      <c r="C21" s="538">
        <v>8069131</v>
      </c>
      <c r="D21" s="539">
        <v>78.924003601074219</v>
      </c>
      <c r="E21" s="540">
        <v>1792459</v>
      </c>
      <c r="F21" s="541">
        <v>3468200</v>
      </c>
      <c r="G21" s="542">
        <v>2808472</v>
      </c>
    </row>
    <row r="22" ht="14.25" x14ac:dyDescent="0.2">
      <c r="B22" s="290" t="s">
        <v>253</v>
      </c>
      <c r="G22" s="279"/>
    </row>
    <row r="23" ht="14.25" x14ac:dyDescent="0.2">
      <c r="B23" s="290" t="s">
        <v>214</v>
      </c>
    </row>
    <row r="24" ht="14.25" x14ac:dyDescent="0.2">
      <c r="B24" s="290" t="s">
        <v>215</v>
      </c>
    </row>
    <row r="27" x14ac:dyDescent="0.2">
      <c r="B27" s="28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x14ac:dyDescent="0.2">
      <c r="A1" s="543" t="s">
        <v>171</v>
      </c>
      <c r="B1" s="543"/>
      <c r="C1" s="543"/>
      <c r="D1" s="543"/>
      <c r="E1" s="543"/>
      <c r="F1" s="543"/>
      <c r="G1" s="543"/>
      <c r="H1" s="543"/>
      <c r="I1" s="543"/>
      <c r="J1" s="543"/>
      <c r="K1" s="543"/>
      <c r="L1" s="543"/>
      <c r="M1" s="543"/>
      <c r="N1" s="543"/>
      <c r="O1" s="543"/>
      <c r="P1" s="543"/>
      <c r="Q1" s="543"/>
      <c r="R1" s="543"/>
      <c r="S1" s="543"/>
      <c r="T1" s="543"/>
      <c r="U1" s="543"/>
      <c r="V1" s="543"/>
    </row>
    <row r="2" s="40" customFormat="true" x14ac:dyDescent="0.2">
      <c r="A2" s="543"/>
      <c r="B2" s="543"/>
      <c r="C2" s="543"/>
      <c r="D2" s="543"/>
      <c r="E2" s="543"/>
      <c r="F2" s="543"/>
      <c r="G2" s="543"/>
      <c r="H2" s="543"/>
      <c r="I2" s="543"/>
      <c r="J2" s="543"/>
      <c r="K2" s="543"/>
      <c r="L2" s="543"/>
      <c r="M2" s="543"/>
      <c r="N2" s="543"/>
      <c r="O2" s="543"/>
      <c r="P2" s="543"/>
      <c r="Q2" s="543"/>
      <c r="R2" s="543"/>
      <c r="S2" s="543"/>
      <c r="T2" s="543"/>
      <c r="U2" s="543"/>
      <c r="V2" s="543"/>
    </row>
    <row r="3" s="40" customFormat="true" ht="18" x14ac:dyDescent="0.2">
      <c r="A3" s="262"/>
      <c r="B3" s="262"/>
      <c r="C3" s="262"/>
      <c r="D3" s="262"/>
      <c r="E3" s="262"/>
      <c r="F3" s="262"/>
      <c r="G3" s="262"/>
      <c r="H3" s="262"/>
      <c r="I3" s="262"/>
      <c r="J3" s="262"/>
      <c r="K3" s="262"/>
      <c r="L3" s="262"/>
      <c r="M3" s="262"/>
      <c r="N3" s="262"/>
      <c r="O3" s="262"/>
      <c r="P3" s="262"/>
      <c r="Q3" s="262"/>
      <c r="R3" s="262"/>
      <c r="S3" s="262"/>
      <c r="T3" s="262"/>
      <c r="U3" s="262"/>
      <c r="V3" s="262"/>
    </row>
    <row r="4" ht="15.75" x14ac:dyDescent="0.25">
      <c r="B4" s="260" t="s">
        <v>13</v>
      </c>
      <c r="E4" s="41"/>
      <c r="I4" s="41" t="s">
        <v>14</v>
      </c>
      <c r="P4" s="261"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53"/>
      <c r="C25" s="253" t="str">
        <f>+IF(OR((C28="National*"),(D28="Urban*"),(E28="Rural*"),(F28="Pre-primary*"),(G28="Primary*"),(H28="Secondary^"),(C28="National*^"),(D28="Urban*^"),(E28="Rural*^"),(F28="Pre-primary*^"),(G28="Primary*^"),(H28="Secondary*^")),"*No basic service estimate available","")</f>
        <v/>
      </c>
      <c r="J25" s="253" t="str">
        <f>+IF(OR((J28="National*"),(K28="Urban*"),(L28="Rural*"),(M28="Pre-primary*"),(N28="Primary*"),(O28="Secondary^"),(J28="National*^"),(K28="Urban*^"),(L28="Rural*^"),(M28="Pre-primary*^"),(N28="Primary*^"),(O28="Secondary*^")),"*No basic service estimate available","")</f>
        <v/>
      </c>
      <c r="Q25" s="253" t="str">
        <f>+IF(OR((Q28="National*"),(R28="Urban*"),(S28="Rural*"),(T28="Pre-primary*"),(U28="Primary*"),(V28="Secondary^"),(Q28="National*^"),(R28="Urban*^"),(S28="Rural*^"),(T28="Pre-primary*^"),(U28="Primary*^"),(V28="Secondary*^")),"*No basic service estimate available","")</f>
        <v>*No basic service estimate available</v>
      </c>
    </row>
    <row r="26" ht="15.75" thickBot="true" x14ac:dyDescent="0.25">
      <c r="B26" s="44"/>
      <c r="C26" s="281" t="str">
        <f>+IF(OR((C28="National*^"),(D28="Urban*^"),(E28="Rural*^"),(F28="Pre-primary*^"),(G28="Primary*^"),(H28="Secondary*^")),"^Facilities that cannot be classified as improved or unimproved are treated as limited","")</f>
        <v/>
      </c>
      <c r="J26" s="281" t="str">
        <f>+IF(OR((J28="National*^"),(K28="Urban*^"),(L28="Rural*^"),(M28="Pre-primary*^"),(N28="Primary*^"),(O28="Secondary*^")),"^Facilities that cannot be classified as improved or unimproved are treated as limited","")</f>
        <v/>
      </c>
      <c r="Q26" s="281" t="str">
        <f>+IF(OR((Q28="National*^"),(R28="Urban*^"),(S28="Rural*^"),(T28="Pre-primary*^"),(U28="Primary*^"),(V28="Secondary*^")),"^Facilities that cannot be classified as having water or not are treated as limited","")</f>
        <v/>
      </c>
    </row>
    <row r="27" x14ac:dyDescent="0.2">
      <c r="B27" s="547" t="str">
        <f>+'Water Data'!C1</f>
        <v>Peru</v>
      </c>
      <c r="C27" s="549" t="s">
        <v>13</v>
      </c>
      <c r="D27" s="549"/>
      <c r="E27" s="549"/>
      <c r="F27" s="549"/>
      <c r="G27" s="549"/>
      <c r="H27" s="549"/>
      <c r="I27" s="550" t="str">
        <f>B27</f>
        <v>Peru</v>
      </c>
      <c r="J27" s="544" t="s">
        <v>14</v>
      </c>
      <c r="K27" s="544"/>
      <c r="L27" s="544"/>
      <c r="M27" s="544"/>
      <c r="N27" s="544"/>
      <c r="O27" s="544"/>
      <c r="P27" s="552" t="str">
        <f>I27</f>
        <v>Peru</v>
      </c>
      <c r="Q27" s="545" t="s">
        <v>15</v>
      </c>
      <c r="R27" s="545"/>
      <c r="S27" s="545"/>
      <c r="T27" s="545"/>
      <c r="U27" s="545"/>
      <c r="V27" s="546"/>
      <c r="AM27" s="40"/>
      <c r="AN27" s="40"/>
      <c r="AO27" s="40"/>
      <c r="AP27" s="40"/>
      <c r="AQ27" s="40"/>
      <c r="AR27" s="40"/>
      <c r="AS27" s="40"/>
      <c r="AT27" s="40"/>
      <c r="AU27" s="40"/>
    </row>
    <row r="28" x14ac:dyDescent="0.2">
      <c r="B28" s="548"/>
      <c r="C28" s="282" t="str">
        <f>IF(AND(C30="-",C31="-",C32="-"), "National",IF(C30="-",IF(AND(ISERROR(Estimates!F20),ISNUMBER(C32)),"National*^", "National*"), "National"))</f>
        <v>National</v>
      </c>
      <c r="D28" s="282" t="str">
        <f>IF(AND(D30="-",D31="-",D32="-"), "Urban",IF(D30="-",IF(AND(ISERROR(Estimates!F37),ISNUMBER(D32)),"Urban*^", "Urban*"), "Urban"))</f>
        <v>Urban</v>
      </c>
      <c r="E28" s="282" t="str">
        <f>IF(AND(E30="-",E31="-",E32="-"), "Rural",IF(E30="-",IF(AND(ISERROR(Estimates!F54),ISNUMBER(E32)),"Rural*^", "Rural*"), "Rural"))</f>
        <v>Rural</v>
      </c>
      <c r="F28" s="282" t="str">
        <f>IF(AND(F30="-",F31="-",F32="-"), "Pre-primary",IF(F30="-",IF(AND(ISERROR(Estimates!F71),ISNUMBER(F32)),"Pre-primary*^", "Pre-primary*"), "Pre-primary"))</f>
        <v>Pre-primary</v>
      </c>
      <c r="G28" s="282" t="str">
        <f>IF(AND(G30="-",G31="-",G32="-"), "Primary",IF(G30="-",IF(AND(ISERROR(Estimates!F88),ISNUMBER(G32)),"Primary*^", "Primary*"), "Primary"))</f>
        <v>Primary</v>
      </c>
      <c r="H28" s="282" t="str">
        <f>IF(AND(H30="-",H31="-",H32="-"), "Secondary",IF(H30="-",IF(AND(ISERROR(Estimates!F105),ISNUMBER(H32)),"Secondary*^", "Secondary*"), "Secondary"))</f>
        <v>Secondary</v>
      </c>
      <c r="I28" s="551"/>
      <c r="J28" s="282" t="str">
        <f>IF(AND(J30="-",J31="-",J32="-"), "National",IF(J30="-",IF(AND(ISERROR(Estimates!K20),ISNUMBER(J32)),"National*^", "National*"), "National"))</f>
        <v>National</v>
      </c>
      <c r="K28" s="282" t="str">
        <f>IF(AND(K30="-",K31="-",K32="-"), "Urban",IF(K30="-",IF(AND(ISERROR(Estimates!K37),ISNUMBER(K32)),"Urban*^", "Urban*"), "Urban"))</f>
        <v>Urban</v>
      </c>
      <c r="L28" s="282" t="str">
        <f>IF(AND(L30="-",L31="-",L32="-"), "Rural",IF(L30="-",IF(AND(ISERROR(Estimates!K54),ISNUMBER(L32)),"Rural*^", "Rural*"), "Rural"))</f>
        <v>Rural</v>
      </c>
      <c r="M28" s="282" t="str">
        <f>IF(AND(M30="-",M31="-",M32="-"), "Pre-primary",IF(M30="-",IF(AND(ISERROR(Estimates!K71),ISNUMBER(M32)),"Pre-primary*^", "Pre-primary*"), "Pre-primary"))</f>
        <v>Pre-primary</v>
      </c>
      <c r="N28" s="282" t="str">
        <f>IF(AND(N30="-",N31="-",N32="-"), "Primary",IF(N30="-",IF(AND(ISERROR(Estimates!K88),ISNUMBER(N32)),"Primary*^", "Primary*"), "Primary"))</f>
        <v>Primary</v>
      </c>
      <c r="O28" s="282" t="str">
        <f>IF(AND(O30="-",O31="-",O32="-"), "Secondary",IF(O30="-",IF(AND(ISERROR(Estimates!K105),ISNUMBER(O32)),"Secondary*^", "Secondary*"), "Secondary"))</f>
        <v>Secondary</v>
      </c>
      <c r="P28" s="553"/>
      <c r="Q28" s="282" t="str">
        <f>IF(AND(Q30="-",Q31="-",Q32="-"), "National",IF(Q30="-",IF(AND(ISERROR(Estimates!P20),ISNUMBER(Q32)),"National*^", "National*"), "National"))</f>
        <v>National*</v>
      </c>
      <c r="R28" s="282" t="str">
        <f>IF(AND(R30="-",R31="-",R32="-"), "Urban",IF(R30="-",IF(AND(ISERROR(Estimates!P37),ISNUMBER(R32)),"Urban*^", "Urban*"), "Urban"))</f>
        <v>Urban*</v>
      </c>
      <c r="S28" s="282" t="str">
        <f>IF(AND(S30="-",S31="-",S32="-"), "Rural",IF(S30="-",IF(AND(ISERROR(Estimates!P54),ISNUMBER(S32)),"Rural*^", "Rural*"), "Rural"))</f>
        <v>Rural*</v>
      </c>
      <c r="T28" s="282" t="str">
        <f>IF(AND(T30="-",T31="-",T32="-"), "Pre-primary",IF(T30="-",IF(AND(ISERROR(Estimates!P71),ISNUMBER(T32)),"Pre-primary*^", "Pre-primary*"), "Pre-primary"))</f>
        <v>Pre-primary*</v>
      </c>
      <c r="U28" s="282" t="str">
        <f>IF(AND(U30="-",U31="-",U32="-"), "Primary",IF(U30="-",IF(AND(ISERROR(Estimates!P88),ISNUMBER(U32)),"Primary*^", "Primary*"), "Primary"))</f>
        <v>Primary*</v>
      </c>
      <c r="V28" s="283"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48"/>
      <c r="C29" s="284">
        <f>IF(ISNUMBER(Regressions!B4), Regressions!B4, "-")</f>
        <v>2016</v>
      </c>
      <c r="D29" s="282">
        <f>C29</f>
        <v>2016</v>
      </c>
      <c r="E29" s="282">
        <f>D29</f>
        <v>2016</v>
      </c>
      <c r="F29" s="282">
        <f>E29</f>
        <v>2016</v>
      </c>
      <c r="G29" s="282">
        <f>F29</f>
        <v>2016</v>
      </c>
      <c r="H29" s="282">
        <f>G29</f>
        <v>2016</v>
      </c>
      <c r="I29" s="551"/>
      <c r="J29" s="284">
        <f>IF(ISNUMBER(Regressions!K4), Regressions!K4, "-")</f>
        <v>2016</v>
      </c>
      <c r="K29" s="282">
        <f>J29</f>
        <v>2016</v>
      </c>
      <c r="L29" s="282">
        <f>J29</f>
        <v>2016</v>
      </c>
      <c r="M29" s="282">
        <f>K29</f>
        <v>2016</v>
      </c>
      <c r="N29" s="282">
        <f>L29</f>
        <v>2016</v>
      </c>
      <c r="O29" s="282">
        <f>M29</f>
        <v>2016</v>
      </c>
      <c r="P29" s="553"/>
      <c r="Q29" s="284">
        <f>IF(ISNUMBER(Regressions!T4), Regressions!T4, "-")</f>
        <v>2016</v>
      </c>
      <c r="R29" s="284">
        <f>Q29</f>
        <v>2016</v>
      </c>
      <c r="S29" s="284">
        <f>R29</f>
        <v>2016</v>
      </c>
      <c r="T29" s="284">
        <f>S29</f>
        <v>2016</v>
      </c>
      <c r="U29" s="284">
        <f>T29</f>
        <v>2016</v>
      </c>
      <c r="V29" s="285">
        <f>U29</f>
        <v>2016</v>
      </c>
      <c r="AM29" s="40"/>
      <c r="AN29" s="40"/>
      <c r="AO29" s="40"/>
      <c r="AP29" s="40"/>
      <c r="AQ29" s="40"/>
      <c r="AR29" s="40"/>
      <c r="AS29" s="40"/>
      <c r="AT29" s="40"/>
      <c r="AU29" s="40"/>
    </row>
    <row r="30" x14ac:dyDescent="0.2">
      <c r="B30" s="294" t="s">
        <v>175</v>
      </c>
      <c r="C30" s="295">
        <f>IF(ISNUMBER(Regressions!C4), Regressions!C4, "-")</f>
        <v>73.066019999999995</v>
      </c>
      <c r="D30" s="296">
        <f>IF(ISNUMBER(Regressions!D4), Regressions!D4, "-")</f>
        <v>85.843423000000001</v>
      </c>
      <c r="E30" s="296">
        <f>IF(ISNUMBER(Regressions!E4), Regressions!E4, "-")</f>
        <v>56.551992599999998</v>
      </c>
      <c r="F30" s="296">
        <f>IF(ISNUMBER(Regressions!F4), Regressions!F4, "-")</f>
        <v>76.413641499999997</v>
      </c>
      <c r="G30" s="296">
        <f>IF(ISNUMBER(Regressions!G4), Regressions!G4, "-")</f>
        <v>70.908112799999998</v>
      </c>
      <c r="H30" s="296">
        <f>IF(ISNUMBER(Regressions!H4), Regressions!H4, "-")</f>
        <v>72.900000000000006</v>
      </c>
      <c r="I30" s="299" t="s">
        <v>175</v>
      </c>
      <c r="J30" s="300">
        <f>IF(ISNUMBER(Regressions!L4), Regressions!L4, "-")</f>
        <v>68.465453909999994</v>
      </c>
      <c r="K30" s="301">
        <f>IF(ISNUMBER(Regressions!M4), Regressions!M4, "-")</f>
        <v>86.041995880000002</v>
      </c>
      <c r="L30" s="301">
        <f>IF(ISNUMBER(Regressions!N4), Regressions!N4, "-")</f>
        <v>46.658985970000003</v>
      </c>
      <c r="M30" s="301">
        <f>IF(ISNUMBER(Regressions!O4), Regressions!O4, "-")</f>
        <v>61.888428500000003</v>
      </c>
      <c r="N30" s="301">
        <f>IF(ISNUMBER(Regressions!P4), Regressions!P4, "-")</f>
        <v>69.516487459999993</v>
      </c>
      <c r="O30" s="301">
        <f>IF(ISNUMBER(Regressions!Q4), Regressions!Q4, "-")</f>
        <v>71.562074999999993</v>
      </c>
      <c r="P30" s="304" t="s">
        <v>175</v>
      </c>
      <c r="Q30" s="305" t="str">
        <f>IF(ISNUMBER(Regressions!U4), Regressions!U4, "-")</f>
        <v>-</v>
      </c>
      <c r="R30" s="306" t="str">
        <f>IF(ISNUMBER(Regressions!V4), Regressions!V4, "-")</f>
        <v>-</v>
      </c>
      <c r="S30" s="306" t="str">
        <f>IF(ISNUMBER(Regressions!W4), Regressions!W4, "-")</f>
        <v>-</v>
      </c>
      <c r="T30" s="306" t="str">
        <f>IF(ISNUMBER(Regressions!X4), Regressions!X4, "-")</f>
        <v>-</v>
      </c>
      <c r="U30" s="306" t="str">
        <f>IF(ISNUMBER(Regressions!Y4), Regressions!Y4, "-")</f>
        <v>-</v>
      </c>
      <c r="V30" s="307" t="str">
        <f>IF(ISNUMBER(Regressions!Z4), Regressions!Z4, "-")</f>
        <v>-</v>
      </c>
      <c r="AM30" s="40"/>
      <c r="AN30" s="40"/>
      <c r="AO30" s="40"/>
      <c r="AP30" s="40"/>
      <c r="AQ30" s="40"/>
      <c r="AR30" s="40"/>
      <c r="AS30" s="40"/>
      <c r="AT30" s="40"/>
      <c r="AU30" s="40"/>
    </row>
    <row r="31" x14ac:dyDescent="0.2">
      <c r="B31" s="292" t="s">
        <v>176</v>
      </c>
      <c r="C31" s="286">
        <f>IF(ISNUMBER(Regressions!C5),Regressions!C5,"-")</f>
        <v>5.1058649420000002</v>
      </c>
      <c r="D31" s="286">
        <f>IF(ISNUMBER(Regressions!D5),Regressions!D5,"-")</f>
        <v>7.1851224069999997</v>
      </c>
      <c r="E31" s="286">
        <f>IF(ISNUMBER(Regressions!E5),Regressions!E5,"-")</f>
        <v>5.6091088620000003</v>
      </c>
      <c r="F31" s="286">
        <f>IF(ISNUMBER(Regressions!F5),Regressions!F5,"-")</f>
        <v>9.4153585</v>
      </c>
      <c r="G31" s="286">
        <f>IF(ISNUMBER(Regressions!G5),Regressions!G5,"-")</f>
        <v>8.3468052329999995</v>
      </c>
      <c r="H31" s="286">
        <f>IF(ISNUMBER(Regressions!H5),Regressions!H5,"-")</f>
        <v>10.96</v>
      </c>
      <c r="I31" s="297" t="s">
        <v>176</v>
      </c>
      <c r="J31" s="286">
        <f>IF(ISNUMBER(Regressions!L5),Regressions!L5,"-")</f>
        <v>27.70954609</v>
      </c>
      <c r="K31" s="286">
        <f>IF(ISNUMBER(Regressions!M5),Regressions!M5,"-")</f>
        <v>12.789921039999999</v>
      </c>
      <c r="L31" s="286">
        <f>IF(ISNUMBER(Regressions!N5),Regressions!N5,"-")</f>
        <v>45.329514029999999</v>
      </c>
      <c r="M31" s="286">
        <f>IF(ISNUMBER(Regressions!O5),Regressions!O5,"-")</f>
        <v>34.111071500000001</v>
      </c>
      <c r="N31" s="286">
        <f>IF(ISNUMBER(Regressions!P5),Regressions!P5,"-")</f>
        <v>26.348012539999999</v>
      </c>
      <c r="O31" s="286">
        <f>IF(ISNUMBER(Regressions!Q5),Regressions!Q5,"-")</f>
        <v>25.012924999999999</v>
      </c>
      <c r="P31" s="302" t="s">
        <v>176</v>
      </c>
      <c r="Q31" s="286">
        <f>IF(ISNUMBER(Regressions!U5),Regressions!U5,"-")</f>
        <v>78.2</v>
      </c>
      <c r="R31" s="286">
        <f>IF(ISNUMBER(Regressions!V5),Regressions!V5,"-")</f>
        <v>84.5</v>
      </c>
      <c r="S31" s="286">
        <f>IF(ISNUMBER(Regressions!W5),Regressions!W5,"-")</f>
        <v>67.62</v>
      </c>
      <c r="T31" s="286">
        <f>IF(ISNUMBER(Regressions!X5),Regressions!X5,"-")</f>
        <v>79.28</v>
      </c>
      <c r="U31" s="286">
        <f>IF(ISNUMBER(Regressions!Y5),Regressions!Y5,"-")</f>
        <v>78.12</v>
      </c>
      <c r="V31" s="287">
        <f>IF(ISNUMBER(Regressions!Z5),Regressions!Z5,"-")</f>
        <v>78.2</v>
      </c>
      <c r="AM31" s="40"/>
      <c r="AN31" s="40"/>
      <c r="AO31" s="40"/>
      <c r="AP31" s="40"/>
      <c r="AQ31" s="40"/>
      <c r="AR31" s="40"/>
      <c r="AS31" s="40"/>
      <c r="AT31" s="40"/>
      <c r="AU31" s="40"/>
    </row>
    <row r="32" ht="15.75" thickBot="true" x14ac:dyDescent="0.25">
      <c r="B32" s="293" t="s">
        <v>174</v>
      </c>
      <c r="C32" s="288">
        <f>IF(ISNUMBER(Regressions!C6), Regressions!C6, "-")</f>
        <v>21.828115059999998</v>
      </c>
      <c r="D32" s="288">
        <f>IF(ISNUMBER(Regressions!D6), Regressions!D6, "-")</f>
        <v>6.9714545929999998</v>
      </c>
      <c r="E32" s="288">
        <f>IF(ISNUMBER(Regressions!E6), Regressions!E6, "-")</f>
        <v>37.838898540000002</v>
      </c>
      <c r="F32" s="288">
        <f>IF(ISNUMBER(Regressions!F6), Regressions!F6, "-")</f>
        <v>14.170999999999999</v>
      </c>
      <c r="G32" s="288">
        <f>IF(ISNUMBER(Regressions!G6), Regressions!G6, "-")</f>
        <v>20.745081970000001</v>
      </c>
      <c r="H32" s="288">
        <f>IF(ISNUMBER(Regressions!H6), Regressions!H6, "-")</f>
        <v>16.14</v>
      </c>
      <c r="I32" s="298" t="s">
        <v>174</v>
      </c>
      <c r="J32" s="288">
        <f>IF(ISNUMBER(Regressions!L6), Regressions!L6, "-")</f>
        <v>3.8250000000000002</v>
      </c>
      <c r="K32" s="288">
        <f>IF(ISNUMBER(Regressions!M6), Regressions!M6, "-")</f>
        <v>1.1680830799999999</v>
      </c>
      <c r="L32" s="288">
        <f>IF(ISNUMBER(Regressions!N6), Regressions!N6, "-")</f>
        <v>8.0114999999999998</v>
      </c>
      <c r="M32" s="288">
        <f>IF(ISNUMBER(Regressions!O6), Regressions!O6, "-")</f>
        <v>4.0004999999999997</v>
      </c>
      <c r="N32" s="288">
        <f>IF(ISNUMBER(Regressions!P6), Regressions!P6, "-")</f>
        <v>4.1355000000000004</v>
      </c>
      <c r="O32" s="288">
        <f>IF(ISNUMBER(Regressions!Q6), Regressions!Q6, "-")</f>
        <v>3.4249999999999998</v>
      </c>
      <c r="P32" s="303" t="s">
        <v>174</v>
      </c>
      <c r="Q32" s="288">
        <f>IF(ISNUMBER(Regressions!U6), Regressions!U6, "-")</f>
        <v>21.8</v>
      </c>
      <c r="R32" s="288">
        <f>IF(ISNUMBER(Regressions!V6), Regressions!V6, "-")</f>
        <v>15.5</v>
      </c>
      <c r="S32" s="288">
        <f>IF(ISNUMBER(Regressions!W6), Regressions!W6, "-")</f>
        <v>32.380000000000003</v>
      </c>
      <c r="T32" s="288">
        <f>IF(ISNUMBER(Regressions!X6), Regressions!X6, "-")</f>
        <v>20.72</v>
      </c>
      <c r="U32" s="288">
        <f>IF(ISNUMBER(Regressions!Y6), Regressions!Y6, "-")</f>
        <v>21.88</v>
      </c>
      <c r="V32" s="289">
        <f>IF(ISNUMBER(Regressions!Z6), Regressions!Z6, "-")</f>
        <v>21.8</v>
      </c>
      <c r="AM32" s="40"/>
      <c r="AN32" s="40"/>
      <c r="AO32" s="40"/>
      <c r="AP32" s="40"/>
      <c r="AQ32" s="40"/>
      <c r="AR32" s="40"/>
      <c r="AS32" s="40"/>
      <c r="AT32" s="40"/>
      <c r="AU32" s="40"/>
    </row>
    <row r="33" x14ac:dyDescent="0.2">
      <c r="B33" s="126"/>
      <c r="I33" s="126"/>
      <c r="P33" s="126"/>
    </row>
    <row r="34" x14ac:dyDescent="0.2">
      <c r="B34" s="263" t="s">
        <v>219</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177</v>
      </c>
    </row>
    <row r="3" s="48" customFormat="true" ht="15.75" x14ac:dyDescent="0.25">
      <c r="A3" s="47"/>
    </row>
    <row r="4" s="48" customFormat="true" x14ac:dyDescent="0.2">
      <c r="A4" s="259"/>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row>
    <row r="5" s="48" customFormat="true" x14ac:dyDescent="0.2">
      <c r="A5" s="259"/>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row>
    <row r="6" s="48" customFormat="true" x14ac:dyDescent="0.2">
      <c r="A6" s="259"/>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row>
    <row r="7" s="48" customFormat="true" x14ac:dyDescent="0.2">
      <c r="A7" s="259"/>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row>
    <row r="8" s="48" customFormat="true" x14ac:dyDescent="0.2">
      <c r="A8" s="259"/>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row>
    <row r="9" s="48" customFormat="true" x14ac:dyDescent="0.2">
      <c r="A9" s="259"/>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row>
    <row r="10" s="48" customFormat="true" x14ac:dyDescent="0.2">
      <c r="A10" s="259"/>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row>
    <row r="11" s="48" customFormat="true" x14ac:dyDescent="0.2">
      <c r="A11" s="259"/>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row>
    <row r="12" s="48" customFormat="true" x14ac:dyDescent="0.2">
      <c r="A12" s="259"/>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row>
    <row r="13" s="48" customFormat="true" x14ac:dyDescent="0.2">
      <c r="A13" s="259"/>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row>
    <row r="14" s="48" customFormat="true" x14ac:dyDescent="0.2">
      <c r="A14" s="259"/>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row>
    <row r="15" s="48" customFormat="true" x14ac:dyDescent="0.2">
      <c r="A15" s="259"/>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row>
    <row r="16" s="48" customFormat="true" x14ac:dyDescent="0.2">
      <c r="A16" s="259"/>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row>
    <row r="17" s="48" customFormat="true" x14ac:dyDescent="0.2">
      <c r="A17" s="259"/>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row>
    <row r="18" s="48" customFormat="true" x14ac:dyDescent="0.2">
      <c r="A18" s="259"/>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row>
    <row r="19" s="48" customFormat="true" x14ac:dyDescent="0.2">
      <c r="A19" s="259"/>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row>
    <row r="20" s="48" customFormat="true" x14ac:dyDescent="0.2">
      <c r="A20" s="259"/>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row>
    <row r="21" s="48" customFormat="true" x14ac:dyDescent="0.2">
      <c r="A21" s="259"/>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row>
    <row r="22" s="48" customFormat="true" x14ac:dyDescent="0.2">
      <c r="A22" s="259"/>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row>
    <row r="23" s="48" customFormat="true" x14ac:dyDescent="0.2">
      <c r="A23" s="45" t="s">
        <v>219</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219</v>
      </c>
      <c r="B44" s="45"/>
    </row>
    <row r="45" s="48" customFormat="true" x14ac:dyDescent="0.2"/>
    <row r="46" s="48" customFormat="true" x14ac:dyDescent="0.2">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row>
    <row r="47" s="48" customFormat="true" x14ac:dyDescent="0.2">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row>
    <row r="48" s="48" customFormat="true" x14ac:dyDescent="0.2">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row>
    <row r="49" s="48" customFormat="true" x14ac:dyDescent="0.2">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row>
    <row r="50" s="48" customFormat="true" x14ac:dyDescent="0.2">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row>
    <row r="51" s="48" customFormat="true" x14ac:dyDescent="0.2">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row>
    <row r="52" s="48" customFormat="true" x14ac:dyDescent="0.2">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row>
    <row r="53" s="48" customFormat="true" x14ac:dyDescent="0.2">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row>
    <row r="54" s="48" customFormat="true" x14ac:dyDescent="0.2">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row>
    <row r="55" s="48" customFormat="true" x14ac:dyDescent="0.2">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row>
    <row r="56" s="48" customFormat="true" x14ac:dyDescent="0.2">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row>
    <row r="57" s="48" customFormat="true" x14ac:dyDescent="0.2">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48" customFormat="true" x14ac:dyDescent="0.2">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48" customFormat="true" x14ac:dyDescent="0.2">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row>
    <row r="60" s="48" customFormat="true" x14ac:dyDescent="0.2">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48" customFormat="true" x14ac:dyDescent="0.2">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48" customFormat="true" x14ac:dyDescent="0.2">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48" customFormat="true" x14ac:dyDescent="0.2">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48" customFormat="true" x14ac:dyDescent="0.2">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48" customFormat="true" x14ac:dyDescent="0.2">
      <c r="A65" s="45" t="s">
        <v>219</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8" t="s">
        <v>25</v>
      </c>
      <c r="E4" s="189" t="s">
        <v>19</v>
      </c>
      <c r="F4" s="180" t="s">
        <v>140</v>
      </c>
      <c r="G4" s="188" t="s">
        <v>25</v>
      </c>
      <c r="H4" s="186" t="s">
        <v>19</v>
      </c>
      <c r="I4" s="180" t="s">
        <v>140</v>
      </c>
      <c r="J4" s="188" t="s">
        <v>25</v>
      </c>
      <c r="K4" s="189" t="s">
        <v>19</v>
      </c>
      <c r="L4" s="180" t="s">
        <v>140</v>
      </c>
      <c r="M4" s="188" t="s">
        <v>25</v>
      </c>
      <c r="N4" s="186" t="s">
        <v>19</v>
      </c>
      <c r="O4" s="180" t="s">
        <v>140</v>
      </c>
      <c r="P4" s="188" t="s">
        <v>25</v>
      </c>
      <c r="Q4" s="189" t="s">
        <v>19</v>
      </c>
      <c r="R4" s="180" t="s">
        <v>140</v>
      </c>
      <c r="S4" s="188" t="s">
        <v>25</v>
      </c>
      <c r="T4" s="189" t="s">
        <v>19</v>
      </c>
      <c r="U4" s="180" t="s">
        <v>140</v>
      </c>
      <c r="V4" s="195" t="s">
        <v>25</v>
      </c>
      <c r="W4" s="193" t="s">
        <v>19</v>
      </c>
      <c r="X4" s="104" t="s">
        <v>21</v>
      </c>
      <c r="Y4" s="104" t="s">
        <v>30</v>
      </c>
      <c r="Z4" s="104" t="s">
        <v>141</v>
      </c>
      <c r="AA4" s="197" t="s">
        <v>25</v>
      </c>
      <c r="AB4" s="198" t="s">
        <v>19</v>
      </c>
      <c r="AC4" s="104" t="s">
        <v>21</v>
      </c>
      <c r="AD4" s="104" t="s">
        <v>30</v>
      </c>
      <c r="AE4" s="184" t="s">
        <v>141</v>
      </c>
      <c r="AF4" s="197" t="s">
        <v>25</v>
      </c>
      <c r="AG4" s="193" t="s">
        <v>19</v>
      </c>
      <c r="AH4" s="104" t="s">
        <v>21</v>
      </c>
      <c r="AI4" s="104" t="s">
        <v>30</v>
      </c>
      <c r="AJ4" s="104" t="s">
        <v>141</v>
      </c>
      <c r="AK4" s="197" t="s">
        <v>25</v>
      </c>
      <c r="AL4" s="198" t="s">
        <v>19</v>
      </c>
      <c r="AM4" s="104" t="s">
        <v>21</v>
      </c>
      <c r="AN4" s="104" t="s">
        <v>30</v>
      </c>
      <c r="AO4" s="184" t="s">
        <v>141</v>
      </c>
      <c r="AP4" s="197" t="s">
        <v>25</v>
      </c>
      <c r="AQ4" s="193" t="s">
        <v>19</v>
      </c>
      <c r="AR4" s="104" t="s">
        <v>21</v>
      </c>
      <c r="AS4" s="104" t="s">
        <v>30</v>
      </c>
      <c r="AT4" s="104" t="s">
        <v>141</v>
      </c>
      <c r="AU4" s="197" t="s">
        <v>25</v>
      </c>
      <c r="AV4" s="198" t="s">
        <v>19</v>
      </c>
      <c r="AW4" s="181" t="s">
        <v>21</v>
      </c>
      <c r="AX4" s="181" t="s">
        <v>30</v>
      </c>
      <c r="AY4" s="184" t="s">
        <v>141</v>
      </c>
      <c r="AZ4" s="201" t="s">
        <v>25</v>
      </c>
      <c r="BA4" s="118" t="s">
        <v>160</v>
      </c>
      <c r="BB4" s="117" t="s">
        <v>162</v>
      </c>
      <c r="BC4" s="204" t="s">
        <v>25</v>
      </c>
      <c r="BD4" s="205" t="s">
        <v>160</v>
      </c>
      <c r="BE4" s="125" t="s">
        <v>162</v>
      </c>
      <c r="BF4" s="204" t="s">
        <v>25</v>
      </c>
      <c r="BG4" s="205" t="s">
        <v>160</v>
      </c>
      <c r="BH4" s="125" t="s">
        <v>162</v>
      </c>
      <c r="BI4" s="206" t="s">
        <v>25</v>
      </c>
      <c r="BJ4" s="118" t="s">
        <v>160</v>
      </c>
      <c r="BK4" s="116" t="s">
        <v>162</v>
      </c>
      <c r="BL4" s="206" t="s">
        <v>25</v>
      </c>
      <c r="BM4" s="118" t="s">
        <v>160</v>
      </c>
      <c r="BN4" s="117" t="s">
        <v>162</v>
      </c>
      <c r="BO4" s="206" t="s">
        <v>25</v>
      </c>
      <c r="BP4" s="118" t="s">
        <v>160</v>
      </c>
      <c r="BQ4" s="117" t="s">
        <v>162</v>
      </c>
    </row>
    <row r="5" ht="50.25" x14ac:dyDescent="0.2">
      <c r="A5" s="58" t="s">
        <v>40</v>
      </c>
      <c r="B5" s="58" t="s">
        <v>41</v>
      </c>
      <c r="C5" s="58" t="s">
        <v>42</v>
      </c>
      <c r="D5" s="191" t="s">
        <v>154</v>
      </c>
      <c r="E5" s="192" t="s">
        <v>43</v>
      </c>
      <c r="F5" s="190" t="s">
        <v>66</v>
      </c>
      <c r="G5" s="191" t="s">
        <v>155</v>
      </c>
      <c r="H5" s="187" t="s">
        <v>44</v>
      </c>
      <c r="I5" s="102" t="s">
        <v>67</v>
      </c>
      <c r="J5" s="191" t="s">
        <v>156</v>
      </c>
      <c r="K5" s="187" t="s">
        <v>45</v>
      </c>
      <c r="L5" s="190" t="s">
        <v>68</v>
      </c>
      <c r="M5" s="191" t="s">
        <v>157</v>
      </c>
      <c r="N5" s="187" t="s">
        <v>96</v>
      </c>
      <c r="O5" s="102" t="s">
        <v>97</v>
      </c>
      <c r="P5" s="191" t="s">
        <v>158</v>
      </c>
      <c r="Q5" s="187" t="s">
        <v>98</v>
      </c>
      <c r="R5" s="102" t="s">
        <v>99</v>
      </c>
      <c r="S5" s="191" t="s">
        <v>159</v>
      </c>
      <c r="T5" s="187" t="s">
        <v>100</v>
      </c>
      <c r="U5" s="190" t="s">
        <v>101</v>
      </c>
      <c r="V5" s="196" t="s">
        <v>148</v>
      </c>
      <c r="W5" s="194" t="s">
        <v>46</v>
      </c>
      <c r="X5" s="105" t="s">
        <v>70</v>
      </c>
      <c r="Y5" s="105" t="s">
        <v>69</v>
      </c>
      <c r="Z5" s="105" t="s">
        <v>123</v>
      </c>
      <c r="AA5" s="199" t="s">
        <v>149</v>
      </c>
      <c r="AB5" s="194" t="s">
        <v>47</v>
      </c>
      <c r="AC5" s="105" t="s">
        <v>72</v>
      </c>
      <c r="AD5" s="105" t="s">
        <v>71</v>
      </c>
      <c r="AE5" s="200" t="s">
        <v>125</v>
      </c>
      <c r="AF5" s="199" t="s">
        <v>150</v>
      </c>
      <c r="AG5" s="194" t="s">
        <v>48</v>
      </c>
      <c r="AH5" s="105" t="s">
        <v>74</v>
      </c>
      <c r="AI5" s="105" t="s">
        <v>73</v>
      </c>
      <c r="AJ5" s="105" t="s">
        <v>126</v>
      </c>
      <c r="AK5" s="199" t="s">
        <v>151</v>
      </c>
      <c r="AL5" s="194" t="s">
        <v>75</v>
      </c>
      <c r="AM5" s="105" t="s">
        <v>77</v>
      </c>
      <c r="AN5" s="105" t="s">
        <v>76</v>
      </c>
      <c r="AO5" s="200" t="s">
        <v>127</v>
      </c>
      <c r="AP5" s="199" t="s">
        <v>152</v>
      </c>
      <c r="AQ5" s="194" t="s">
        <v>78</v>
      </c>
      <c r="AR5" s="105" t="s">
        <v>80</v>
      </c>
      <c r="AS5" s="105" t="s">
        <v>79</v>
      </c>
      <c r="AT5" s="105" t="s">
        <v>128</v>
      </c>
      <c r="AU5" s="199" t="s">
        <v>153</v>
      </c>
      <c r="AV5" s="194" t="s">
        <v>81</v>
      </c>
      <c r="AW5" s="105" t="s">
        <v>83</v>
      </c>
      <c r="AX5" s="105" t="s">
        <v>82</v>
      </c>
      <c r="AY5" s="200" t="s">
        <v>129</v>
      </c>
      <c r="AZ5" s="202" t="s">
        <v>84</v>
      </c>
      <c r="BA5" s="113" t="s">
        <v>133</v>
      </c>
      <c r="BB5" s="114" t="s">
        <v>85</v>
      </c>
      <c r="BC5" s="203" t="s">
        <v>95</v>
      </c>
      <c r="BD5" s="113" t="s">
        <v>134</v>
      </c>
      <c r="BE5" s="115" t="s">
        <v>94</v>
      </c>
      <c r="BF5" s="203" t="s">
        <v>93</v>
      </c>
      <c r="BG5" s="113" t="s">
        <v>135</v>
      </c>
      <c r="BH5" s="114" t="s">
        <v>92</v>
      </c>
      <c r="BI5" s="203" t="s">
        <v>91</v>
      </c>
      <c r="BJ5" s="113" t="s">
        <v>136</v>
      </c>
      <c r="BK5" s="115" t="s">
        <v>90</v>
      </c>
      <c r="BL5" s="203" t="s">
        <v>89</v>
      </c>
      <c r="BM5" s="113" t="s">
        <v>137</v>
      </c>
      <c r="BN5" s="114" t="s">
        <v>88</v>
      </c>
      <c r="BO5" s="203" t="s">
        <v>87</v>
      </c>
      <c r="BP5" s="113" t="s">
        <v>138</v>
      </c>
      <c r="BQ5" s="115" t="s">
        <v>86</v>
      </c>
    </row>
    <row r="6" x14ac:dyDescent="0.2">
      <c r="A6" s="59" t="str">
        <f>IF('Water Data'!B1="",NA(),'Water Data'!B1)</f>
        <v>LLECE06</v>
      </c>
      <c r="B6" s="59" t="str">
        <f>+IF('Water Data'!A3="",NA(),'Water Data'!A3)</f>
        <v>Survey</v>
      </c>
      <c r="C6" s="59">
        <f>+IF('Water Data'!C3="",NA(),'Water Data'!C3)</f>
        <v>2006</v>
      </c>
      <c r="D6" s="60" t="e">
        <f>+IF(AND(ISNUMBER('Water Data'!C5),'Data Summary'!BS6="Yes"),100-'Water Data'!C5,NA())</f>
        <v>#N/A</v>
      </c>
      <c r="E6" s="60">
        <f>+IF(AND(ISNUMBER('Water Data'!C7),'Data Summary'!BT6="Yes"),'Water Data'!C7,NA())</f>
        <v>74.099999999999994</v>
      </c>
      <c r="F6" s="60" t="e">
        <f>+IF(AND(ISNUMBER('Water Data'!C10),'Data Summary'!BU6="Yes"),'Water Data'!C10,NA())</f>
        <v>#N/A</v>
      </c>
      <c r="G6" s="60" t="e">
        <f>+IF(AND(ISNUMBER('Water Data'!D5),'Data Summary'!BV6="Yes"),100-'Water Data'!D5,NA())</f>
        <v>#N/A</v>
      </c>
      <c r="H6" s="60">
        <f>+IF(AND(ISNUMBER('Water Data'!D7),'Data Summary'!BW6="Yes"),'Water Data'!D7,NA())</f>
        <v>96.6</v>
      </c>
      <c r="I6" s="60" t="e">
        <f>+IF(AND(ISNUMBER('Water Data'!D10),'Data Summary'!BX6="Yes"),'Water Data'!D10,NA())</f>
        <v>#N/A</v>
      </c>
      <c r="J6" s="60" t="e">
        <f>+IF(AND(ISNUMBER('Water Data'!E5),'Data Summary'!BY6="Yes"),100-'Water Data'!E5,NA())</f>
        <v>#N/A</v>
      </c>
      <c r="K6" s="60">
        <f>+IF(AND(ISNUMBER('Water Data'!E7),'Data Summary'!BZ6="Yes"),'Water Data'!E7,NA())</f>
        <v>46.5</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t="e">
        <f>+IF(AND(ISNUMBER('Water Data'!G5),'Data Summary'!CE6="Yes"),100-'Water Data'!G5,NA())</f>
        <v>#N/A</v>
      </c>
      <c r="Q6" s="60">
        <f>+IF(AND(ISNUMBER('Water Data'!G7),'Data Summary'!CF6="Yes"),'Water Data'!G7,NA())</f>
        <v>74.099999999999994</v>
      </c>
      <c r="R6" s="60" t="e">
        <f>+IF(AND(ISNUMBER('Water Data'!G10),'Data Summary'!CG6="Yes"),'Water Data'!G10,NA())</f>
        <v>#N/A</v>
      </c>
      <c r="S6" s="60" t="e">
        <f>+IF(AND(ISNUMBER('Water Data'!H5),'Data Summary'!CH6="Yes"),100-'Water Data'!H5,NA())</f>
        <v>#N/A</v>
      </c>
      <c r="T6" s="60" t="e">
        <f>+IF(AND(ISNUMBER('Water Data'!H7),'Data Summary'!CI6="Yes"),'Water Data'!H7,NA())</f>
        <v>#N/A</v>
      </c>
      <c r="U6" s="60" t="e">
        <f>+IF(AND(ISNUMBER('Water Data'!H10),'Data Summary'!CJ6="Yes"),'Water Data'!H10,NA())</f>
        <v>#N/A</v>
      </c>
      <c r="V6" s="106" t="e">
        <f>+IF(AND(ISNUMBER('Sanitation Data'!C5),'Data Summary'!CK6="Yes"),100-'Sanitation Data'!C5,NA())</f>
        <v>#N/A</v>
      </c>
      <c r="W6" s="106" t="e">
        <f>+IF(AND(ISNUMBER('Sanitation Data'!C7),'Data Summary'!CL6="Yes"),'Sanitation Data'!C7,NA())</f>
        <v>#N/A</v>
      </c>
      <c r="X6" s="106" t="e">
        <f>+IF(AND(ISNUMBER('Sanitation Data'!C11),'Data Summary'!CM6="Yes"),'Sanitation Data'!C11,NA())</f>
        <v>#N/A</v>
      </c>
      <c r="Y6" s="106" t="e">
        <f>+IF(AND(ISNUMBER('Sanitation Data'!C12),'Data Summary'!CN6="Yes"),'Sanitation Data'!C12,NA())</f>
        <v>#N/A</v>
      </c>
      <c r="Z6" s="106" t="e">
        <f>+IF(AND(ISNUMBER('Sanitation Data'!C13),'Data Summary'!CO6="Yes"),'Sanitation Data'!C13,NA())</f>
        <v>#N/A</v>
      </c>
      <c r="AA6" s="106" t="e">
        <f>+IF(AND(ISNUMBER('Sanitation Data'!D5),'Data Summary'!CP6="Yes"),100-'Sanitation Data'!D5,NA())</f>
        <v>#N/A</v>
      </c>
      <c r="AB6" s="106">
        <f>+IF(AND(ISNUMBER('Sanitation Data'!D7),'Data Summary'!CQ6="Yes"),'Sanitation Data'!D7,NA())</f>
        <v>96</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t="e">
        <f>+IF(AND(ISNUMBER('Sanitation Data'!E5),'Data Summary'!CU6="Yes"),100-'Sanitation Data'!E5,NA())</f>
        <v>#N/A</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t="e">
        <f>+IF(AND(ISNUMBER('Sanitation Data'!G5),'Data Summary'!DE6="Yes"),100-'Sanitation Data'!G5,NA())</f>
        <v>#N/A</v>
      </c>
      <c r="AQ6" s="106" t="e">
        <f>+IF(AND(ISNUMBER('Sanitation Data'!G7),'Data Summary'!DF6="Yes"),'Sanitation Data'!G7,NA())</f>
        <v>#N/A</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t="e">
        <f>+IF(AND(ISNUMBER('Sanitation Data'!H5),'Data Summary'!DJ6="Yes"),100-'Sanitation Data'!H5,NA())</f>
        <v>#N/A</v>
      </c>
      <c r="AV6" s="106" t="e">
        <f>+IF(AND(ISNUMBER('Sanitation Data'!H7),'Data Summary'!DK6="Yes"),'Sanitation Data'!H7,NA())</f>
        <v>#N/A</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str">
        <f ca="true">+IF(OFFSET('Water Data'!$B$1,0,10*ROW('Water Data'!B1))="",NA(),OFFSET('Water Data'!$B$1,0,10*ROW('Water Data'!B1)))</f>
        <v>INEI10</v>
      </c>
      <c r="B7" s="59" t="str">
        <f ca="true">+IF(OFFSET('Water Data'!$A$3,0,10*ROW('Water Data'!A1))="",NA(),OFFSET('Water Data'!$A$3,0,10*ROW('Water Data'!A1)))</f>
        <v>Survey</v>
      </c>
      <c r="C7" s="59">
        <f ca="true">+IF(OFFSET('Water Data'!$C$3,0,10*ROW('Water Data'!C1))="",NA(),OFFSET('Water Data'!$C$3,0,10*ROW('Water Data'!C1)))</f>
        <v>2010</v>
      </c>
      <c r="D7" s="60">
        <f ca="true">+IF(AND(ISNUMBER(OFFSET('Water Data'!$C$5,0,10*ROW('Water Data'!C1))),'Data Summary'!BS7="Yes"),100-OFFSET('Water Data'!$C$5,0,10*ROW('Water Data'!C1)),NA())</f>
        <v>100</v>
      </c>
      <c r="E7" s="60">
        <f ca="true">+IF(AND(ISNUMBER(OFFSET('Water Data'!$C$7,0,10*ROW('Water Data'!C1))),'Data Summary'!BT7="Yes"),OFFSET('Water Data'!$C$7,0,10*ROW('Water Data'!C1)),NA())</f>
        <v>76.5</v>
      </c>
      <c r="F7" s="60">
        <f ca="true">+IF(AND(ISNUMBER(OFFSET('Water Data'!$C$10,0,10*ROW('Water Data'!C1))),'Data Summary'!BU7="Yes"),OFFSET('Water Data'!$C$10,0,10*ROW('Water Data'!C1)),NA())</f>
        <v>62.469899999999996</v>
      </c>
      <c r="G7" s="60">
        <f ca="true">+IF(AND(ISNUMBER(OFFSET('Water Data'!$D$5,0,10*ROW('Water Data'!D1))),'Data Summary'!BV7="Yes"),100-OFFSET('Water Data'!$D$5,0,10*ROW('Water Data'!D1)),NA())</f>
        <v>100</v>
      </c>
      <c r="H7" s="60">
        <f ca="true">+IF(AND(ISNUMBER(OFFSET('Water Data'!$D$7,0,10*ROW('Water Data'!D1))),'Data Summary'!BW7="Yes"),OFFSET('Water Data'!$D$7,0,10*ROW('Water Data'!D1)),NA())</f>
        <v>92.975000000000009</v>
      </c>
      <c r="I7" s="60">
        <f ca="true">+IF(AND(ISNUMBER(OFFSET('Water Data'!$D$10,0,10*ROW('Water Data'!D1))),'Data Summary'!BX7="Yes"),OFFSET('Water Data'!$D$10,0,10*ROW('Water Data'!D1)),NA())</f>
        <v>77.782885000000007</v>
      </c>
      <c r="J7" s="60">
        <f ca="true">+IF(AND(ISNUMBER(OFFSET('Water Data'!$E$5,0,10*ROW('Water Data'!E1))),'Data Summary'!BY7="Yes"),100-OFFSET('Water Data'!$E$5,0,10*ROW('Water Data'!E1)),NA())</f>
        <v>100</v>
      </c>
      <c r="K7" s="60">
        <f ca="true">+IF(AND(ISNUMBER(OFFSET('Water Data'!$E$7,0,10*ROW('Water Data'!E1))),'Data Summary'!BZ7="Yes"),OFFSET('Water Data'!$E$7,0,10*ROW('Water Data'!E1)),NA())</f>
        <v>59.070000000000007</v>
      </c>
      <c r="L7" s="60">
        <f ca="true">+IF(AND(ISNUMBER(OFFSET('Water Data'!$E$10,0,10*ROW('Water Data'!E1))),'Data Summary'!CA7="Yes"),OFFSET('Water Data'!$E$10,0,10*ROW('Water Data'!E1)),NA())</f>
        <v>44.840037000000002</v>
      </c>
      <c r="M7" s="60">
        <f ca="true">+IF(AND(ISNUMBER(OFFSET('Water Data'!$F$5,0,10*ROW('Water Data'!F1))),'Data Summary'!CB7="Yes"),100-OFFSET('Water Data'!$F$5,0,10*ROW('Water Data'!F1)),NA())</f>
        <v>100</v>
      </c>
      <c r="N7" s="60">
        <f ca="true">+IF(AND(ISNUMBER(OFFSET('Water Data'!$F$7,0,10*ROW('Water Data'!F1))),'Data Summary'!CC7="Yes"),OFFSET('Water Data'!$F$7,0,10*ROW('Water Data'!F1)),NA())</f>
        <v>80.075000000000003</v>
      </c>
      <c r="O7" s="60">
        <f ca="true">+IF(AND(ISNUMBER(OFFSET('Water Data'!$F$10,0,10*ROW('Water Data'!F1))),'Data Summary'!CD7="Yes"),OFFSET('Water Data'!$F$10,0,10*ROW('Water Data'!F1)),NA())</f>
        <v>66.101912499999997</v>
      </c>
      <c r="P7" s="60">
        <f ca="true">+IF(AND(ISNUMBER(OFFSET('Water Data'!$G$5,0,10*ROW('Water Data'!G1))),'Data Summary'!CE7="Yes"),100-OFFSET('Water Data'!$G$5,0,10*ROW('Water Data'!G1)),NA())</f>
        <v>100</v>
      </c>
      <c r="Q7" s="60">
        <f ca="true">+IF(AND(ISNUMBER(OFFSET('Water Data'!$G$7,0,10*ROW('Water Data'!G1))),'Data Summary'!CF7="Yes"),OFFSET('Water Data'!$G$7,0,10*ROW('Water Data'!G1)),NA())</f>
        <v>74.12</v>
      </c>
      <c r="R7" s="60">
        <f ca="true">+IF(AND(ISNUMBER(OFFSET('Water Data'!$G$10,0,10*ROW('Water Data'!G1))),'Data Summary'!CG7="Yes"),OFFSET('Water Data'!$G$10,0,10*ROW('Water Data'!G1)),NA())</f>
        <v>60.059436000000005</v>
      </c>
      <c r="S7" s="60" t="e">
        <f ca="true">+IF(AND(ISNUMBER(OFFSET('Water Data'!$H$5,0,10*ROW('Water Data'!H1))),'Data Summary'!CH7="Yes"),100-OFFSET('Water Data'!$H$5,0,10*ROW('Water Data'!H1)),NA())</f>
        <v>#N/A</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f ca="true">+IF(AND(ISNUMBER(OFFSET('Sanitation Data'!$C$5,0,10*ROW('Sanitation Data'!C1))),'Data Summary'!CK7="Yes"),100-OFFSET('Sanitation Data'!$C$5,0,10*ROW('Sanitation Data'!C1)),NA())</f>
        <v>96.5</v>
      </c>
      <c r="W7" s="106">
        <f ca="true">+IF(AND(ISNUMBER(OFFSET('Sanitation Data'!$C$7,0,10*ROW('Sanitation Data'!C1))),'Data Summary'!CL7="Yes"),OFFSET('Sanitation Data'!$C$7,0,10*ROW('Sanitation Data'!C1)),NA())</f>
        <v>90.024999999999991</v>
      </c>
      <c r="X7" s="106">
        <f ca="true">+IF(AND(ISNUMBER(OFFSET('Sanitation Data'!$C$11,0,10*ROW('Sanitation Data'!C1))),'Data Summary'!CM7="Yes"),OFFSET('Sanitation Data'!$C$11,0,10*ROW('Sanitation Data'!C1)),NA())</f>
        <v>68.148925000000006</v>
      </c>
      <c r="Y7" s="106" t="e">
        <f ca="true">+IF(AND(ISNUMBER(OFFSET('Sanitation Data'!$C$12,0,10*ROW('Sanitation Data'!C1))),'Data Summary'!CN7="Yes"),OFFSET('Sanitation Data'!$C$12,0,10*ROW('Sanitation Data'!C1)),NA())</f>
        <v>#N/A</v>
      </c>
      <c r="Z7" s="106">
        <f ca="true">+IF(AND(ISNUMBER(OFFSET('Sanitation Data'!$C$13,0,10*ROW('Sanitation Data'!C1))),'Data Summary'!CO7="Yes"),OFFSET('Sanitation Data'!$C$13,0,10*ROW('Sanitation Data'!C1)),NA())</f>
        <v>49.423724999999997</v>
      </c>
      <c r="AA7" s="106">
        <f ca="true">+IF(AND(ISNUMBER(OFFSET('Sanitation Data'!$D$5,0,10*ROW('Sanitation Data'!D1))),'Data Summary'!CP7="Yes"),100-OFFSET('Sanitation Data'!$D$5,0,10*ROW('Sanitation Data'!D1)),NA())</f>
        <v>99.03</v>
      </c>
      <c r="AB7" s="106">
        <f ca="true">+IF(AND(ISNUMBER(OFFSET('Sanitation Data'!$D$7,0,10*ROW('Sanitation Data'!D1))),'Data Summary'!CQ7="Yes"),OFFSET('Sanitation Data'!$D$7,0,10*ROW('Sanitation Data'!D1)),NA())</f>
        <v>97.642499999999984</v>
      </c>
      <c r="AC7" s="106">
        <f ca="true">+IF(AND(ISNUMBER(OFFSET('Sanitation Data'!$D$11,0,10*ROW('Sanitation Data'!D1))),'Data Summary'!CR7="Yes"),OFFSET('Sanitation Data'!$D$11,0,10*ROW('Sanitation Data'!D1)),NA())</f>
        <v>76.551719999999989</v>
      </c>
      <c r="AD7" s="106" t="e">
        <f ca="true">+IF(AND(ISNUMBER(OFFSET('Sanitation Data'!$D$12,0,10*ROW('Sanitation Data'!D1))),'Data Summary'!CS7="Yes"),OFFSET('Sanitation Data'!$D$12,0,10*ROW('Sanitation Data'!D1)),NA())</f>
        <v>#N/A</v>
      </c>
      <c r="AE7" s="106">
        <f ca="true">+IF(AND(ISNUMBER(OFFSET('Sanitation Data'!$D$13,0,10*ROW('Sanitation Data'!D1))),'Data Summary'!CT7="Yes"),OFFSET('Sanitation Data'!$D$13,0,10*ROW('Sanitation Data'!D1)),NA())</f>
        <v>61.124204999999989</v>
      </c>
      <c r="AF7" s="106">
        <f ca="true">+IF(AND(ISNUMBER(OFFSET('Sanitation Data'!$E$5,0,10*ROW('Sanitation Data'!E1))),'Data Summary'!CU7="Yes"),100-OFFSET('Sanitation Data'!$E$5,0,10*ROW('Sanitation Data'!E1)),NA())</f>
        <v>93.82</v>
      </c>
      <c r="AG7" s="106">
        <f ca="true">+IF(AND(ISNUMBER(OFFSET('Sanitation Data'!$E$7,0,10*ROW('Sanitation Data'!E1))),'Data Summary'!CV7="Yes"),OFFSET('Sanitation Data'!$E$7,0,10*ROW('Sanitation Data'!E1)),NA())</f>
        <v>81.977499999999992</v>
      </c>
      <c r="AH7" s="106">
        <f ca="true">+IF(AND(ISNUMBER(OFFSET('Sanitation Data'!$E$11,0,10*ROW('Sanitation Data'!E1))),'Data Summary'!CW7="Yes"),OFFSET('Sanitation Data'!$E$11,0,10*ROW('Sanitation Data'!E1)),NA())</f>
        <v>56.728429999999996</v>
      </c>
      <c r="AI7" s="106" t="e">
        <f ca="true">+IF(AND(ISNUMBER(OFFSET('Sanitation Data'!$E$12,0,10*ROW('Sanitation Data'!E1))),'Data Summary'!CX7="Yes"),OFFSET('Sanitation Data'!$E$12,0,10*ROW('Sanitation Data'!E1)),NA())</f>
        <v>#N/A</v>
      </c>
      <c r="AJ7" s="106">
        <f ca="true">+IF(AND(ISNUMBER(OFFSET('Sanitation Data'!$E$13,0,10*ROW('Sanitation Data'!E1))),'Data Summary'!CY7="Yes"),OFFSET('Sanitation Data'!$E$13,0,10*ROW('Sanitation Data'!E1)),NA())</f>
        <v>29.593877499999998</v>
      </c>
      <c r="AK7" s="106">
        <f ca="true">+IF(AND(ISNUMBER(OFFSET('Sanitation Data'!$F$5,0,10*ROW('Sanitation Data'!F1))),'Data Summary'!CZ7="Yes"),100-OFFSET('Sanitation Data'!$F$5,0,10*ROW('Sanitation Data'!F1)),NA())</f>
        <v>95.79</v>
      </c>
      <c r="AL7" s="106">
        <f ca="true">+IF(AND(ISNUMBER(OFFSET('Sanitation Data'!$F$7,0,10*ROW('Sanitation Data'!F1))),'Data Summary'!DA7="Yes"),OFFSET('Sanitation Data'!$F$7,0,10*ROW('Sanitation Data'!F1)),NA())</f>
        <v>90.542500000000004</v>
      </c>
      <c r="AM7" s="106">
        <f ca="true">+IF(AND(ISNUMBER(OFFSET('Sanitation Data'!$F$11,0,10*ROW('Sanitation Data'!F1))),'Data Summary'!DB7="Yes"),OFFSET('Sanitation Data'!$F$11,0,10*ROW('Sanitation Data'!F1)),NA())</f>
        <v>71.166404999999997</v>
      </c>
      <c r="AN7" s="106" t="e">
        <f ca="true">+IF(AND(ISNUMBER(OFFSET('Sanitation Data'!$F$12,0,10*ROW('Sanitation Data'!F1))),'Data Summary'!DC7="Yes"),OFFSET('Sanitation Data'!$F$12,0,10*ROW('Sanitation Data'!F1)),NA())</f>
        <v>#N/A</v>
      </c>
      <c r="AO7" s="106">
        <f ca="true">+IF(AND(ISNUMBER(OFFSET('Sanitation Data'!$F$13,0,10*ROW('Sanitation Data'!F1))),'Data Summary'!DD7="Yes"),OFFSET('Sanitation Data'!$F$13,0,10*ROW('Sanitation Data'!F1)),NA())</f>
        <v>47.715897500000004</v>
      </c>
      <c r="AP7" s="106">
        <f ca="true">+IF(AND(ISNUMBER(OFFSET('Sanitation Data'!$G$5,0,10*ROW('Sanitation Data'!G1))),'Data Summary'!DE7="Yes"),100-OFFSET('Sanitation Data'!$G$5,0,10*ROW('Sanitation Data'!G1)),NA())</f>
        <v>97.28</v>
      </c>
      <c r="AQ7" s="106">
        <f ca="true">+IF(AND(ISNUMBER(OFFSET('Sanitation Data'!$G$7,0,10*ROW('Sanitation Data'!G1))),'Data Summary'!DF7="Yes"),OFFSET('Sanitation Data'!$G$7,0,10*ROW('Sanitation Data'!G1)),NA())</f>
        <v>89.927500000000009</v>
      </c>
      <c r="AR7" s="106">
        <f ca="true">+IF(AND(ISNUMBER(OFFSET('Sanitation Data'!$G$11,0,10*ROW('Sanitation Data'!G1))),'Data Summary'!DG7="Yes"),OFFSET('Sanitation Data'!$G$11,0,10*ROW('Sanitation Data'!G1)),NA())</f>
        <v>65.647075000000001</v>
      </c>
      <c r="AS7" s="106" t="e">
        <f ca="true">+IF(AND(ISNUMBER(OFFSET('Sanitation Data'!$G$12,0,10*ROW('Sanitation Data'!G1))),'Data Summary'!DH7="Yes"),OFFSET('Sanitation Data'!$G$12,0,10*ROW('Sanitation Data'!G1)),NA())</f>
        <v>#N/A</v>
      </c>
      <c r="AT7" s="106">
        <f ca="true">+IF(AND(ISNUMBER(OFFSET('Sanitation Data'!$G$13,0,10*ROW('Sanitation Data'!G1))),'Data Summary'!DI7="Yes"),OFFSET('Sanitation Data'!$G$13,0,10*ROW('Sanitation Data'!G1)),NA())</f>
        <v>51.708312500000005</v>
      </c>
      <c r="AU7" s="106" t="e">
        <f ca="true">+IF(AND(ISNUMBER(OFFSET('Sanitation Data'!$H$5,0,10*ROW('Sanitation Data'!H1))),'Data Summary'!DJ7="Yes"),100-OFFSET('Sanitation Data'!$H$5,0,10*ROW('Sanitation Data'!H1)),NA())</f>
        <v>#N/A</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f ca="true">+IF(AND(ISNUMBER(OFFSET('Hygiene Data'!$C$6,0,10*ROW('Hygiene Data'!C1))),'Data Summary'!DO7="Yes"),OFFSET('Hygiene Data'!$C$6,0,10*ROW('Hygiene Data'!C1)),NA())</f>
        <v>87</v>
      </c>
      <c r="BA7" s="111">
        <f ca="true">+IF(AND(ISNUMBER(OFFSET('Hygiene Data'!$C$8,0,10*ROW('Hygiene Data'!C1))),'Data Summary'!DP7="Yes"),OFFSET('Hygiene Data'!$C$8,0,10*ROW('Hygiene Data'!C1)),NA())</f>
        <v>71</v>
      </c>
      <c r="BB7" s="111" t="e">
        <f ca="true">+IF(AND(ISNUMBER(OFFSET('Hygiene Data'!$C$10,0,10*ROW('Hygiene Data'!C1))),'Data Summary'!DQ7="Yes"),OFFSET('Hygiene Data'!$C$10,0,10*ROW('Hygiene Data'!C1)),NA())</f>
        <v>#N/A</v>
      </c>
      <c r="BC7" s="111">
        <f ca="true">+IF(AND(ISNUMBER(OFFSET('Hygiene Data'!$D$6,0,10*ROW('Hygiene Data'!D1))),'Data Summary'!DR7="Yes"),OFFSET('Hygiene Data'!$D$6,0,10*ROW('Hygiene Data'!D1)),NA())</f>
        <v>91</v>
      </c>
      <c r="BD7" s="111">
        <f ca="true">+IF(AND(ISNUMBER(OFFSET('Hygiene Data'!$D$8,0,10*ROW('Hygiene Data'!D1))),'Data Summary'!DS7="Yes"),OFFSET('Hygiene Data'!$D$8,0,10*ROW('Hygiene Data'!D1)),NA())</f>
        <v>76.099999999999994</v>
      </c>
      <c r="BE7" s="111" t="e">
        <f ca="true">+IF(AND(ISNUMBER(OFFSET('Hygiene Data'!$D$10,0,10*ROW('Hygiene Data'!D1))),'Data Summary'!DT7="Yes"),OFFSET('Hygiene Data'!$D$10,0,10*ROW('Hygiene Data'!D1)),NA())</f>
        <v>#N/A</v>
      </c>
      <c r="BF7" s="111">
        <f ca="true">+IF(AND(ISNUMBER(OFFSET('Hygiene Data'!$E$6,0,10*ROW('Hygiene Data'!E1))),'Data Summary'!DU7="Yes"),OFFSET('Hygiene Data'!$E$6,0,10*ROW('Hygiene Data'!E1)),NA())</f>
        <v>77.099999999999994</v>
      </c>
      <c r="BG7" s="111">
        <f ca="true">+IF(AND(ISNUMBER(OFFSET('Hygiene Data'!$E$8,0,10*ROW('Hygiene Data'!E1))),'Data Summary'!DV7="Yes"),OFFSET('Hygiene Data'!$E$8,0,10*ROW('Hygiene Data'!E1)),NA())</f>
        <v>58.5</v>
      </c>
      <c r="BH7" s="111" t="e">
        <f ca="true">+IF(AND(ISNUMBER(OFFSET('Hygiene Data'!$E$10,0,10*ROW('Hygiene Data'!E1))),'Data Summary'!DW7="Yes"),OFFSET('Hygiene Data'!$E$10,0,10*ROW('Hygiene Data'!E1)),NA())</f>
        <v>#N/A</v>
      </c>
      <c r="BI7" s="111">
        <f ca="true">+IF(AND(ISNUMBER(OFFSET('Hygiene Data'!$F$6,0,10*ROW('Hygiene Data'!F1))),'Data Summary'!DX7="Yes"),OFFSET('Hygiene Data'!$F$6,0,10*ROW('Hygiene Data'!F1)),NA())</f>
        <v>86.7</v>
      </c>
      <c r="BJ7" s="111">
        <f ca="true">+IF(AND(ISNUMBER(OFFSET('Hygiene Data'!$F$8,0,10*ROW('Hygiene Data'!F1))),'Data Summary'!DY7="Yes"),OFFSET('Hygiene Data'!$F$8,0,10*ROW('Hygiene Data'!F1)),NA())</f>
        <v>71.599999999999994</v>
      </c>
      <c r="BK7" s="111" t="e">
        <f ca="true">+IF(AND(ISNUMBER(OFFSET('Hygiene Data'!$F$10,0,10*ROW('Hygiene Data'!F1))),'Data Summary'!DZ7="Yes"),OFFSET('Hygiene Data'!$F$10,0,10*ROW('Hygiene Data'!F1)),NA())</f>
        <v>#N/A</v>
      </c>
      <c r="BL7" s="111">
        <f ca="true">+IF(AND(ISNUMBER(OFFSET('Hygiene Data'!$G$6,0,10*ROW('Hygiene Data'!G1))),'Data Summary'!EA7="Yes"),OFFSET('Hygiene Data'!$G$6,0,10*ROW('Hygiene Data'!G1)),NA())</f>
        <v>87.4</v>
      </c>
      <c r="BM7" s="111">
        <f ca="true">+IF(AND(ISNUMBER(OFFSET('Hygiene Data'!$G$8,0,10*ROW('Hygiene Data'!G1))),'Data Summary'!EB7="Yes"),OFFSET('Hygiene Data'!$G$8,0,10*ROW('Hygiene Data'!G1)),NA())</f>
        <v>70.8</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str">
        <f ca="true">+IF(OFFSET('Water Data'!$B$1,0,10*ROW('Water Data'!B2))="",NA(),OFFSET('Water Data'!$B$1,0,10*ROW('Water Data'!B2)))</f>
        <v>LLECE13</v>
      </c>
      <c r="B8" s="59" t="str">
        <f ca="true">+IF(OFFSET('Water Data'!$A$3,0,10*ROW('Water Data'!A2))="",NA(),OFFSET('Water Data'!$A$3,0,10*ROW('Water Data'!A2)))</f>
        <v>Survey</v>
      </c>
      <c r="C8" s="59">
        <f ca="true">+IF(OFFSET('Water Data'!$C$3,0,10*ROW('Water Data'!C2))="",NA(),OFFSET('Water Data'!$C$3,0,10*ROW('Water Data'!C2)))</f>
        <v>2013</v>
      </c>
      <c r="D8" s="60" t="e">
        <f ca="true">+IF(AND(ISNUMBER(OFFSET('Water Data'!$C$5,0,10*ROW('Water Data'!C2))),'Data Summary'!BS8="Yes"),100-OFFSET('Water Data'!$C$5,0,10*ROW('Water Data'!C2)),NA())</f>
        <v>#N/A</v>
      </c>
      <c r="E8" s="60">
        <f ca="true">+IF(AND(ISNUMBER(OFFSET('Water Data'!$C$7,0,10*ROW('Water Data'!C2))),'Data Summary'!BT8="Yes"),OFFSET('Water Data'!$C$7,0,10*ROW('Water Data'!C2)),NA())</f>
        <v>70.731707317073173</v>
      </c>
      <c r="F8" s="60" t="e">
        <f ca="true">+IF(AND(ISNUMBER(OFFSET('Water Data'!$C$10,0,10*ROW('Water Data'!C2))),'Data Summary'!BU8="Yes"),OFFSET('Water Data'!$C$10,0,10*ROW('Water Data'!C2)),NA())</f>
        <v>#N/A</v>
      </c>
      <c r="G8" s="60" t="e">
        <f ca="true">+IF(AND(ISNUMBER(OFFSET('Water Data'!$D$5,0,10*ROW('Water Data'!D2))),'Data Summary'!BV8="Yes"),100-OFFSET('Water Data'!$D$5,0,10*ROW('Water Data'!D2)),NA())</f>
        <v>#N/A</v>
      </c>
      <c r="H8" s="60">
        <f ca="true">+IF(AND(ISNUMBER(OFFSET('Water Data'!$D$7,0,10*ROW('Water Data'!D2))),'Data Summary'!BW8="Yes"),OFFSET('Water Data'!$D$7,0,10*ROW('Water Data'!D2)),NA())</f>
        <v>93.856655290102381</v>
      </c>
      <c r="I8" s="60" t="e">
        <f ca="true">+IF(AND(ISNUMBER(OFFSET('Water Data'!$D$10,0,10*ROW('Water Data'!D2))),'Data Summary'!BX8="Yes"),OFFSET('Water Data'!$D$10,0,10*ROW('Water Data'!D2)),NA())</f>
        <v>#N/A</v>
      </c>
      <c r="J8" s="60" t="e">
        <f ca="true">+IF(AND(ISNUMBER(OFFSET('Water Data'!$E$5,0,10*ROW('Water Data'!E2))),'Data Summary'!BY8="Yes"),100-OFFSET('Water Data'!$E$5,0,10*ROW('Water Data'!E2)),NA())</f>
        <v>#N/A</v>
      </c>
      <c r="K8" s="60">
        <f ca="true">+IF(AND(ISNUMBER(OFFSET('Water Data'!$E$7,0,10*ROW('Water Data'!E2))),'Data Summary'!BZ8="Yes"),OFFSET('Water Data'!$E$7,0,10*ROW('Water Data'!E2)),NA())</f>
        <v>46.619217081850536</v>
      </c>
      <c r="L8" s="60" t="e">
        <f ca="true">+IF(AND(ISNUMBER(OFFSET('Water Data'!$E$10,0,10*ROW('Water Data'!E2))),'Data Summary'!CA8="Yes"),OFFSET('Water Data'!$E$10,0,10*ROW('Water Data'!E2)),NA())</f>
        <v>#N/A</v>
      </c>
      <c r="M8" s="60" t="e">
        <f ca="true">+IF(AND(ISNUMBER(OFFSET('Water Data'!$F$5,0,10*ROW('Water Data'!F2))),'Data Summary'!CB8="Yes"),100-OFFSET('Water Data'!$F$5,0,10*ROW('Water Data'!F2)),NA())</f>
        <v>#N/A</v>
      </c>
      <c r="N8" s="60" t="e">
        <f ca="true">+IF(AND(ISNUMBER(OFFSET('Water Data'!$F$7,0,10*ROW('Water Data'!F2))),'Data Summary'!CC8="Yes"),OFFSET('Water Data'!$F$7,0,10*ROW('Water Data'!F2)),NA())</f>
        <v>#N/A</v>
      </c>
      <c r="O8" s="60" t="e">
        <f ca="true">+IF(AND(ISNUMBER(OFFSET('Water Data'!$F$10,0,10*ROW('Water Data'!F2))),'Data Summary'!CD8="Yes"),OFFSET('Water Data'!$F$10,0,10*ROW('Water Data'!F2)),NA())</f>
        <v>#N/A</v>
      </c>
      <c r="P8" s="60" t="e">
        <f ca="true">+IF(AND(ISNUMBER(OFFSET('Water Data'!$G$5,0,10*ROW('Water Data'!G2))),'Data Summary'!CE8="Yes"),100-OFFSET('Water Data'!$G$5,0,10*ROW('Water Data'!G2)),NA())</f>
        <v>#N/A</v>
      </c>
      <c r="Q8" s="60" t="e">
        <f ca="true">+IF(AND(ISNUMBER(OFFSET('Water Data'!$G$7,0,10*ROW('Water Data'!G2))),'Data Summary'!CF8="Yes"),OFFSET('Water Data'!$G$7,0,10*ROW('Water Data'!G2)),NA())</f>
        <v>#N/A</v>
      </c>
      <c r="R8" s="60" t="e">
        <f ca="true">+IF(AND(ISNUMBER(OFFSET('Water Data'!$G$10,0,10*ROW('Water Data'!G2))),'Data Summary'!CG8="Yes"),OFFSET('Water Data'!$G$10,0,10*ROW('Water Data'!G2)),NA())</f>
        <v>#N/A</v>
      </c>
      <c r="S8" s="60" t="e">
        <f ca="true">+IF(AND(ISNUMBER(OFFSET('Water Data'!$H$5,0,10*ROW('Water Data'!H2))),'Data Summary'!CH8="Yes"),100-OFFSET('Water Data'!$H$5,0,10*ROW('Water Data'!H2)),NA())</f>
        <v>#N/A</v>
      </c>
      <c r="T8" s="60" t="e">
        <f ca="true">+IF(AND(ISNUMBER(OFFSET('Water Data'!$H$7,0,10*ROW('Water Data'!H2))),'Data Summary'!CI8="Yes"),OFFSET('Water Data'!$H$7,0,10*ROW('Water Data'!H2)),NA())</f>
        <v>#N/A</v>
      </c>
      <c r="U8" s="60" t="e">
        <f ca="true">+IF(AND(ISNUMBER(OFFSET('Water Data'!$H$10,0,10*ROW('Water Data'!H2))),'Data Summary'!CJ8="Yes"),OFFSET('Water Data'!$H$10,0,10*ROW('Water Data'!H2)),NA())</f>
        <v>#N/A</v>
      </c>
      <c r="V8" s="106" t="e">
        <f ca="true">+IF(AND(ISNUMBER(OFFSET('Sanitation Data'!$C$5,0,10*ROW('Sanitation Data'!C2))),'Data Summary'!CK8="Yes"),100-OFFSET('Sanitation Data'!$C$5,0,10*ROW('Sanitation Data'!C2)),NA())</f>
        <v>#N/A</v>
      </c>
      <c r="W8" s="106" t="e">
        <f ca="true">+IF(AND(ISNUMBER(OFFSET('Sanitation Data'!$C$7,0,10*ROW('Sanitation Data'!C2))),'Data Summary'!CL8="Yes"),OFFSET('Sanitation Data'!$C$7,0,10*ROW('Sanitation Data'!C2)),NA())</f>
        <v>#N/A</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f ca="true">+IF(AND(ISNUMBER(OFFSET('Sanitation Data'!$C$13,0,10*ROW('Sanitation Data'!C2))),'Data Summary'!CO8="Yes"),OFFSET('Sanitation Data'!$C$13,0,10*ROW('Sanitation Data'!C2)),NA())</f>
        <v>62.412587412587413</v>
      </c>
      <c r="AA8" s="106" t="e">
        <f ca="true">+IF(AND(ISNUMBER(OFFSET('Sanitation Data'!$D$5,0,10*ROW('Sanitation Data'!D2))),'Data Summary'!CP8="Yes"),100-OFFSET('Sanitation Data'!$D$5,0,10*ROW('Sanitation Data'!D2)),NA())</f>
        <v>#N/A</v>
      </c>
      <c r="AB8" s="106">
        <f ca="true">+IF(AND(ISNUMBER(OFFSET('Sanitation Data'!$D$7,0,10*ROW('Sanitation Data'!D2))),'Data Summary'!CQ8="Yes"),OFFSET('Sanitation Data'!$D$7,0,10*ROW('Sanitation Data'!D2)),NA())</f>
        <v>97.269624573378834</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f ca="true">+IF(AND(ISNUMBER(OFFSET('Sanitation Data'!$D$13,0,10*ROW('Sanitation Data'!D2))),'Data Summary'!CT8="Yes"),OFFSET('Sanitation Data'!$D$13,0,10*ROW('Sanitation Data'!D2)),NA())</f>
        <v>85.324232081911262</v>
      </c>
      <c r="AF8" s="106" t="e">
        <f ca="true">+IF(AND(ISNUMBER(OFFSET('Sanitation Data'!$E$5,0,10*ROW('Sanitation Data'!E2))),'Data Summary'!CU8="Yes"),100-OFFSET('Sanitation Data'!$E$5,0,10*ROW('Sanitation Data'!E2)),NA())</f>
        <v>#N/A</v>
      </c>
      <c r="AG8" s="106" t="e">
        <f ca="true">+IF(AND(ISNUMBER(OFFSET('Sanitation Data'!$E$7,0,10*ROW('Sanitation Data'!E2))),'Data Summary'!CV8="Yes"),OFFSET('Sanitation Data'!$E$7,0,10*ROW('Sanitation Data'!E2)),NA())</f>
        <v>#N/A</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f ca="true">+IF(AND(ISNUMBER(OFFSET('Sanitation Data'!$E$13,0,10*ROW('Sanitation Data'!E2))),'Data Summary'!CY8="Yes"),OFFSET('Sanitation Data'!$E$13,0,10*ROW('Sanitation Data'!E2)),NA())</f>
        <v>38.351254480286741</v>
      </c>
      <c r="AK8" s="106" t="e">
        <f ca="true">+IF(AND(ISNUMBER(OFFSET('Sanitation Data'!$F$5,0,10*ROW('Sanitation Data'!F2))),'Data Summary'!CZ8="Yes"),100-OFFSET('Sanitation Data'!$F$5,0,10*ROW('Sanitation Data'!F2)),NA())</f>
        <v>#N/A</v>
      </c>
      <c r="AL8" s="106" t="e">
        <f ca="true">+IF(AND(ISNUMBER(OFFSET('Sanitation Data'!$F$7,0,10*ROW('Sanitation Data'!F2))),'Data Summary'!DA8="Yes"),OFFSET('Sanitation Data'!$F$7,0,10*ROW('Sanitation Data'!F2)),NA())</f>
        <v>#N/A</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t="e">
        <f ca="true">+IF(AND(ISNUMBER(OFFSET('Sanitation Data'!$G$5,0,10*ROW('Sanitation Data'!G2))),'Data Summary'!DE8="Yes"),100-OFFSET('Sanitation Data'!$G$5,0,10*ROW('Sanitation Data'!G2)),NA())</f>
        <v>#N/A</v>
      </c>
      <c r="AQ8" s="106" t="e">
        <f ca="true">+IF(AND(ISNUMBER(OFFSET('Sanitation Data'!$G$7,0,10*ROW('Sanitation Data'!G2))),'Data Summary'!DF8="Yes"),OFFSET('Sanitation Data'!$G$7,0,10*ROW('Sanitation Data'!G2)),NA())</f>
        <v>#N/A</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f ca="true">+IF(AND(ISNUMBER(OFFSET('Sanitation Data'!$G$13,0,10*ROW('Sanitation Data'!G2))),'Data Summary'!DI8="Yes"),OFFSET('Sanitation Data'!$G$13,0,10*ROW('Sanitation Data'!G2)),NA())</f>
        <v>62.412587412587413</v>
      </c>
      <c r="AU8" s="106" t="e">
        <f ca="true">+IF(AND(ISNUMBER(OFFSET('Sanitation Data'!$H$5,0,10*ROW('Sanitation Data'!H2))),'Data Summary'!DJ8="Yes"),100-OFFSET('Sanitation Data'!$H$5,0,10*ROW('Sanitation Data'!H2)),NA())</f>
        <v>#N/A</v>
      </c>
      <c r="AV8" s="106" t="e">
        <f ca="true">+IF(AND(ISNUMBER(OFFSET('Sanitation Data'!$H$7,0,10*ROW('Sanitation Data'!H2))),'Data Summary'!DK8="Yes"),OFFSET('Sanitation Data'!$H$7,0,10*ROW('Sanitation Data'!H2)),NA())</f>
        <v>#N/A</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t="e">
        <f ca="true">+IF(AND(ISNUMBER(OFFSET('Hygiene Data'!$C$6,0,10*ROW('Hygiene Data'!C2))),'Data Summary'!DO8="Yes"),OFFSET('Hygiene Data'!$C$6,0,10*ROW('Hygiene Data'!C2)),NA())</f>
        <v>#N/A</v>
      </c>
      <c r="BA8" s="111" t="e">
        <f ca="true">+IF(AND(ISNUMBER(OFFSET('Hygiene Data'!$C$8,0,10*ROW('Hygiene Data'!C2))),'Data Summary'!DP8="Yes"),OFFSET('Hygiene Data'!$C$8,0,10*ROW('Hygiene Data'!C2)),NA())</f>
        <v>#N/A</v>
      </c>
      <c r="BB8" s="111" t="e">
        <f ca="true">+IF(AND(ISNUMBER(OFFSET('Hygiene Data'!$C$10,0,10*ROW('Hygiene Data'!C2))),'Data Summary'!DQ8="Yes"),OFFSET('Hygiene Data'!$C$10,0,10*ROW('Hygiene Data'!C2)),NA())</f>
        <v>#N/A</v>
      </c>
      <c r="BC8" s="111" t="e">
        <f ca="true">+IF(AND(ISNUMBER(OFFSET('Hygiene Data'!$D$6,0,10*ROW('Hygiene Data'!D2))),'Data Summary'!DR8="Yes"),OFFSET('Hygiene Data'!$D$6,0,10*ROW('Hygiene Data'!D2)),NA())</f>
        <v>#N/A</v>
      </c>
      <c r="BD8" s="111" t="e">
        <f ca="true">+IF(AND(ISNUMBER(OFFSET('Hygiene Data'!$D$8,0,10*ROW('Hygiene Data'!D2))),'Data Summary'!DS8="Yes"),OFFSET('Hygiene Data'!$D$8,0,10*ROW('Hygiene Data'!D2)),NA())</f>
        <v>#N/A</v>
      </c>
      <c r="BE8" s="111" t="e">
        <f ca="true">+IF(AND(ISNUMBER(OFFSET('Hygiene Data'!$D$10,0,10*ROW('Hygiene Data'!D2))),'Data Summary'!DT8="Yes"),OFFSET('Hygiene Data'!$D$10,0,10*ROW('Hygiene Data'!D2)),NA())</f>
        <v>#N/A</v>
      </c>
      <c r="BF8" s="111" t="e">
        <f ca="true">+IF(AND(ISNUMBER(OFFSET('Hygiene Data'!$E$6,0,10*ROW('Hygiene Data'!E2))),'Data Summary'!DU8="Yes"),OFFSET('Hygiene Data'!$E$6,0,10*ROW('Hygiene Data'!E2)),NA())</f>
        <v>#N/A</v>
      </c>
      <c r="BG8" s="111" t="e">
        <f ca="true">+IF(AND(ISNUMBER(OFFSET('Hygiene Data'!$E$8,0,10*ROW('Hygiene Data'!E2))),'Data Summary'!DV8="Yes"),OFFSET('Hygiene Data'!$E$8,0,10*ROW('Hygiene Data'!E2)),NA())</f>
        <v>#N/A</v>
      </c>
      <c r="BH8" s="111" t="e">
        <f ca="true">+IF(AND(ISNUMBER(OFFSET('Hygiene Data'!$E$10,0,10*ROW('Hygiene Data'!E2))),'Data Summary'!DW8="Yes"),OFFSET('Hygiene Data'!$E$10,0,10*ROW('Hygiene Data'!E2)),NA())</f>
        <v>#N/A</v>
      </c>
      <c r="BI8" s="111" t="e">
        <f ca="true">+IF(AND(ISNUMBER(OFFSET('Hygiene Data'!$F$6,0,10*ROW('Hygiene Data'!F2))),'Data Summary'!DX8="Yes"),OFFSET('Hygiene Data'!$F$6,0,10*ROW('Hygiene Data'!F2)),NA())</f>
        <v>#N/A</v>
      </c>
      <c r="BJ8" s="111" t="e">
        <f ca="true">+IF(AND(ISNUMBER(OFFSET('Hygiene Data'!$F$8,0,10*ROW('Hygiene Data'!F2))),'Data Summary'!DY8="Yes"),OFFSET('Hygiene Data'!$F$8,0,10*ROW('Hygiene Data'!F2)),NA())</f>
        <v>#N/A</v>
      </c>
      <c r="BK8" s="111" t="e">
        <f ca="true">+IF(AND(ISNUMBER(OFFSET('Hygiene Data'!$F$10,0,10*ROW('Hygiene Data'!F2))),'Data Summary'!DZ8="Yes"),OFFSET('Hygiene Data'!$F$10,0,10*ROW('Hygiene Data'!F2)),NA())</f>
        <v>#N/A</v>
      </c>
      <c r="BL8" s="111" t="e">
        <f ca="true">+IF(AND(ISNUMBER(OFFSET('Hygiene Data'!$G$6,0,10*ROW('Hygiene Data'!G2))),'Data Summary'!EA8="Yes"),OFFSET('Hygiene Data'!$G$6,0,10*ROW('Hygiene Data'!G2)),NA())</f>
        <v>#N/A</v>
      </c>
      <c r="BM8" s="111" t="e">
        <f ca="true">+IF(AND(ISNUMBER(OFFSET('Hygiene Data'!$G$8,0,10*ROW('Hygiene Data'!G2))),'Data Summary'!EB8="Yes"),OFFSET('Hygiene Data'!$G$8,0,10*ROW('Hygiene Data'!G2)),NA())</f>
        <v>#N/A</v>
      </c>
      <c r="BN8" s="111" t="e">
        <f ca="true">+IF(AND(ISNUMBER(OFFSET('Hygiene Data'!$G$10,0,10*ROW('Hygiene Data'!G2))),'Data Summary'!EC8="Yes"),OFFSET('Hygiene Data'!$G$10,0,10*ROW('Hygiene Data'!G2)),NA())</f>
        <v>#N/A</v>
      </c>
      <c r="BO8" s="111" t="e">
        <f ca="true">+IF(AND(ISNUMBER(OFFSET('Hygiene Data'!$H$6,0,10*ROW('Hygiene Data'!H2))),'Data Summary'!ED8="Yes"),OFFSET('Hygiene Data'!$H$6,0,10*ROW('Hygiene Data'!H2)),NA())</f>
        <v>#N/A</v>
      </c>
      <c r="BP8" s="111" t="e">
        <f ca="true">+IF(AND(ISNUMBER(OFFSET('Hygiene Data'!$H$8,0,10*ROW('Hygiene Data'!H2))),'Data Summary'!EE8="Yes"),OFFSET('Hygiene Data'!$H$8,0,10*ROW('Hygiene Data'!H2)),NA())</f>
        <v>#N/A</v>
      </c>
      <c r="BQ8" s="111" t="e">
        <f ca="true">+IF(AND(ISNUMBER(OFFSET('Hygiene Data'!$H$10,0,10*ROW('Hygiene Data'!H2))),'Data Summary'!EF8="Yes"),OFFSET('Hygiene Data'!$H$10,0,10*ROW('Hygiene Data'!H2)),NA())</f>
        <v>#N/A</v>
      </c>
    </row>
    <row r="9" x14ac:dyDescent="0.2">
      <c r="A9" s="59" t="str">
        <f ca="true">+IF(OFFSET('Water Data'!$B$1,0,10*ROW('Water Data'!B3))="",NA(),OFFSET('Water Data'!$B$1,0,10*ROW('Water Data'!B3)))</f>
        <v>INEI15</v>
      </c>
      <c r="B9" s="59" t="str">
        <f ca="true">+IF(OFFSET('Water Data'!$A$3,0,10*ROW('Water Data'!A3))="",NA(),OFFSET('Water Data'!$A$3,0,10*ROW('Water Data'!A3)))</f>
        <v>Survey</v>
      </c>
      <c r="C9" s="59">
        <f ca="true">+IF(OFFSET('Water Data'!$C$3,0,10*ROW('Water Data'!C3))="",NA(),OFFSET('Water Data'!$C$3,0,10*ROW('Water Data'!C3)))</f>
        <v>2015</v>
      </c>
      <c r="D9" s="60">
        <f ca="true">+IF(AND(ISNUMBER(OFFSET('Water Data'!$C$5,0,10*ROW('Water Data'!C3))),'Data Summary'!BS9="Yes"),100-OFFSET('Water Data'!$C$5,0,10*ROW('Water Data'!C3)),NA())</f>
        <v>100</v>
      </c>
      <c r="E9" s="60">
        <f ca="true">+IF(AND(ISNUMBER(OFFSET('Water Data'!$C$7,0,10*ROW('Water Data'!C3))),'Data Summary'!BT9="Yes"),OFFSET('Water Data'!$C$7,0,10*ROW('Water Data'!C3)),NA())</f>
        <v>81.849999999999994</v>
      </c>
      <c r="F9" s="60">
        <f ca="true">+IF(AND(ISNUMBER(OFFSET('Water Data'!$C$10,0,10*ROW('Water Data'!C3))),'Data Summary'!BU9="Yes"),OFFSET('Water Data'!$C$10,0,10*ROW('Water Data'!C3)),NA())</f>
        <v>71.3</v>
      </c>
      <c r="G9" s="60">
        <f ca="true">+IF(AND(ISNUMBER(OFFSET('Water Data'!$D$5,0,10*ROW('Water Data'!D3))),'Data Summary'!BV9="Yes"),100-OFFSET('Water Data'!$D$5,0,10*ROW('Water Data'!D3)),NA())</f>
        <v>100</v>
      </c>
      <c r="H9" s="60">
        <f ca="true">+IF(AND(ISNUMBER(OFFSET('Water Data'!$D$7,0,10*ROW('Water Data'!D3))),'Data Summary'!BW9="Yes"),OFFSET('Water Data'!$D$7,0,10*ROW('Water Data'!D3)),NA())</f>
        <v>94.004999999999995</v>
      </c>
      <c r="I9" s="60">
        <f ca="true">+IF(AND(ISNUMBER(OFFSET('Water Data'!$D$10,0,10*ROW('Water Data'!D3))),'Data Summary'!BX9="Yes"),OFFSET('Water Data'!$D$10,0,10*ROW('Water Data'!D3)),NA())</f>
        <v>84.5</v>
      </c>
      <c r="J9" s="60">
        <f ca="true">+IF(AND(ISNUMBER(OFFSET('Water Data'!$E$5,0,10*ROW('Water Data'!E3))),'Data Summary'!BY9="Yes"),100-OFFSET('Water Data'!$E$5,0,10*ROW('Water Data'!E3)),NA())</f>
        <v>100</v>
      </c>
      <c r="K9" s="60">
        <f ca="true">+IF(AND(ISNUMBER(OFFSET('Water Data'!$E$7,0,10*ROW('Water Data'!E3))),'Data Summary'!BZ9="Yes"),OFFSET('Water Data'!$E$7,0,10*ROW('Water Data'!E3)),NA())</f>
        <v>66.694999999999993</v>
      </c>
      <c r="L9" s="60">
        <f ca="true">+IF(AND(ISNUMBER(OFFSET('Water Data'!$E$10,0,10*ROW('Water Data'!E3))),'Data Summary'!CA9="Yes"),OFFSET('Water Data'!$E$10,0,10*ROW('Water Data'!E3)),NA())</f>
        <v>54.6</v>
      </c>
      <c r="M9" s="60">
        <f ca="true">+IF(AND(ISNUMBER(OFFSET('Water Data'!$F$5,0,10*ROW('Water Data'!F3))),'Data Summary'!CB9="Yes"),100-OFFSET('Water Data'!$F$5,0,10*ROW('Water Data'!F3)),NA())</f>
        <v>100</v>
      </c>
      <c r="N9" s="60">
        <f ca="true">+IF(AND(ISNUMBER(OFFSET('Water Data'!$F$7,0,10*ROW('Water Data'!F3))),'Data Summary'!CC9="Yes"),OFFSET('Water Data'!$F$7,0,10*ROW('Water Data'!F3)),NA())</f>
        <v>84.87</v>
      </c>
      <c r="O9" s="60">
        <f ca="true">+IF(AND(ISNUMBER(OFFSET('Water Data'!$F$10,0,10*ROW('Water Data'!F3))),'Data Summary'!CD9="Yes"),OFFSET('Water Data'!$F$10,0,10*ROW('Water Data'!F3)),NA())</f>
        <v>74.695020000000014</v>
      </c>
      <c r="P9" s="60">
        <f ca="true">+IF(AND(ISNUMBER(OFFSET('Water Data'!$G$5,0,10*ROW('Water Data'!G3))),'Data Summary'!CE9="Yes"),100-OFFSET('Water Data'!$G$5,0,10*ROW('Water Data'!G3)),NA())</f>
        <v>100</v>
      </c>
      <c r="Q9" s="60">
        <f ca="true">+IF(AND(ISNUMBER(OFFSET('Water Data'!$G$7,0,10*ROW('Water Data'!G3))),'Data Summary'!CF9="Yes"),OFFSET('Water Data'!$G$7,0,10*ROW('Water Data'!G3)),NA())</f>
        <v>79.335000000000022</v>
      </c>
      <c r="R9" s="60">
        <f ca="true">+IF(AND(ISNUMBER(OFFSET('Water Data'!$G$10,0,10*ROW('Water Data'!G3))),'Data Summary'!CG9="Yes"),OFFSET('Water Data'!$G$10,0,10*ROW('Water Data'!G3)),NA())</f>
        <v>69.099999999999994</v>
      </c>
      <c r="S9" s="60">
        <f ca="true">+IF(AND(ISNUMBER(OFFSET('Water Data'!$H$5,0,10*ROW('Water Data'!H3))),'Data Summary'!CH9="Yes"),100-OFFSET('Water Data'!$H$5,0,10*ROW('Water Data'!H3)),NA())</f>
        <v>100</v>
      </c>
      <c r="T9" s="60">
        <f ca="true">+IF(AND(ISNUMBER(OFFSET('Water Data'!$H$7,0,10*ROW('Water Data'!H3))),'Data Summary'!CI9="Yes"),OFFSET('Water Data'!$H$7,0,10*ROW('Water Data'!H3)),NA())</f>
        <v>83.859999999999985</v>
      </c>
      <c r="U9" s="60">
        <f ca="true">+IF(AND(ISNUMBER(OFFSET('Water Data'!$H$10,0,10*ROW('Water Data'!H3))),'Data Summary'!CJ9="Yes"),OFFSET('Water Data'!$H$10,0,10*ROW('Water Data'!H3)),NA())</f>
        <v>72.900000000000006</v>
      </c>
      <c r="V9" s="106">
        <f ca="true">+IF(AND(ISNUMBER(OFFSET('Sanitation Data'!$C$5,0,10*ROW('Sanitation Data'!C3))),'Data Summary'!CK9="Yes"),100-OFFSET('Sanitation Data'!$C$5,0,10*ROW('Sanitation Data'!C3)),NA())</f>
        <v>98.1</v>
      </c>
      <c r="W9" s="106">
        <f ca="true">+IF(AND(ISNUMBER(OFFSET('Sanitation Data'!$C$7,0,10*ROW('Sanitation Data'!C3))),'Data Summary'!CL9="Yes"),OFFSET('Sanitation Data'!$C$7,0,10*ROW('Sanitation Data'!C3)),NA())</f>
        <v>95.15</v>
      </c>
      <c r="X9" s="106">
        <f ca="true">+IF(AND(ISNUMBER(OFFSET('Sanitation Data'!$C$11,0,10*ROW('Sanitation Data'!C3))),'Data Summary'!CM9="Yes"),OFFSET('Sanitation Data'!$C$11,0,10*ROW('Sanitation Data'!C3)),NA())</f>
        <v>81.733850000000018</v>
      </c>
      <c r="Y9" s="106" t="e">
        <f ca="true">+IF(AND(ISNUMBER(OFFSET('Sanitation Data'!$C$12,0,10*ROW('Sanitation Data'!C3))),'Data Summary'!CN9="Yes"),OFFSET('Sanitation Data'!$C$12,0,10*ROW('Sanitation Data'!C3)),NA())</f>
        <v>#N/A</v>
      </c>
      <c r="Z9" s="106">
        <f ca="true">+IF(AND(ISNUMBER(OFFSET('Sanitation Data'!$C$13,0,10*ROW('Sanitation Data'!C3))),'Data Summary'!CO9="Yes"),OFFSET('Sanitation Data'!$C$13,0,10*ROW('Sanitation Data'!C3)),NA())</f>
        <v>63.750500000000002</v>
      </c>
      <c r="AA9" s="106">
        <f ca="true">+IF(AND(ISNUMBER(OFFSET('Sanitation Data'!$D$5,0,10*ROW('Sanitation Data'!D3))),'Data Summary'!CP9="Yes"),100-OFFSET('Sanitation Data'!$D$5,0,10*ROW('Sanitation Data'!D3)),NA())</f>
        <v>99.59</v>
      </c>
      <c r="AB9" s="106">
        <f ca="true">+IF(AND(ISNUMBER(OFFSET('Sanitation Data'!$D$7,0,10*ROW('Sanitation Data'!D3))),'Data Summary'!CQ9="Yes"),OFFSET('Sanitation Data'!$D$7,0,10*ROW('Sanitation Data'!D3)),NA())</f>
        <v>98.929999999999993</v>
      </c>
      <c r="AC9" s="106">
        <f ca="true">+IF(AND(ISNUMBER(OFFSET('Sanitation Data'!$D$11,0,10*ROW('Sanitation Data'!D3))),'Data Summary'!CR9="Yes"),OFFSET('Sanitation Data'!$D$11,0,10*ROW('Sanitation Data'!D3)),NA())</f>
        <v>88.245560000000012</v>
      </c>
      <c r="AD9" s="106" t="e">
        <f ca="true">+IF(AND(ISNUMBER(OFFSET('Sanitation Data'!$D$12,0,10*ROW('Sanitation Data'!D3))),'Data Summary'!CS9="Yes"),OFFSET('Sanitation Data'!$D$12,0,10*ROW('Sanitation Data'!D3)),NA())</f>
        <v>#N/A</v>
      </c>
      <c r="AE9" s="106">
        <f ca="true">+IF(AND(ISNUMBER(OFFSET('Sanitation Data'!$D$13,0,10*ROW('Sanitation Data'!D3))),'Data Summary'!CT9="Yes"),OFFSET('Sanitation Data'!$D$13,0,10*ROW('Sanitation Data'!D3)),NA())</f>
        <v>76.670749999999998</v>
      </c>
      <c r="AF9" s="106">
        <f ca="true">+IF(AND(ISNUMBER(OFFSET('Sanitation Data'!$E$5,0,10*ROW('Sanitation Data'!E3))),'Data Summary'!CU9="Yes"),100-OFFSET('Sanitation Data'!$E$5,0,10*ROW('Sanitation Data'!E3)),NA())</f>
        <v>96.18</v>
      </c>
      <c r="AG9" s="106">
        <f ca="true">+IF(AND(ISNUMBER(OFFSET('Sanitation Data'!$E$7,0,10*ROW('Sanitation Data'!E3))),'Data Summary'!CV9="Yes"),OFFSET('Sanitation Data'!$E$7,0,10*ROW('Sanitation Data'!E3)),NA())</f>
        <v>90.319999999999979</v>
      </c>
      <c r="AH9" s="106">
        <f ca="true">+IF(AND(ISNUMBER(OFFSET('Sanitation Data'!$E$11,0,10*ROW('Sanitation Data'!E3))),'Data Summary'!CW9="Yes"),OFFSET('Sanitation Data'!$E$11,0,10*ROW('Sanitation Data'!E3)),NA())</f>
        <v>72.436639999999983</v>
      </c>
      <c r="AI9" s="106" t="e">
        <f ca="true">+IF(AND(ISNUMBER(OFFSET('Sanitation Data'!$E$12,0,10*ROW('Sanitation Data'!E3))),'Data Summary'!CX9="Yes"),OFFSET('Sanitation Data'!$E$12,0,10*ROW('Sanitation Data'!E3)),NA())</f>
        <v>#N/A</v>
      </c>
      <c r="AJ9" s="106">
        <f ca="true">+IF(AND(ISNUMBER(OFFSET('Sanitation Data'!$E$13,0,10*ROW('Sanitation Data'!E3))),'Data Summary'!CY9="Yes"),OFFSET('Sanitation Data'!$E$13,0,10*ROW('Sanitation Data'!E3)),NA())</f>
        <v>43.714879999999987</v>
      </c>
      <c r="AK9" s="106">
        <f ca="true">+IF(AND(ISNUMBER(OFFSET('Sanitation Data'!$F$5,0,10*ROW('Sanitation Data'!F3))),'Data Summary'!CZ9="Yes"),100-OFFSET('Sanitation Data'!$F$5,0,10*ROW('Sanitation Data'!F3)),NA())</f>
        <v>97.84</v>
      </c>
      <c r="AL9" s="106">
        <f ca="true">+IF(AND(ISNUMBER(OFFSET('Sanitation Data'!$F$7,0,10*ROW('Sanitation Data'!F3))),'Data Summary'!DA9="Yes"),OFFSET('Sanitation Data'!$F$7,0,10*ROW('Sanitation Data'!F3)),NA())</f>
        <v>95.089999999999989</v>
      </c>
      <c r="AM9" s="106">
        <f ca="true">+IF(AND(ISNUMBER(OFFSET('Sanitation Data'!$F$11,0,10*ROW('Sanitation Data'!F3))),'Data Summary'!DB9="Yes"),OFFSET('Sanitation Data'!$F$11,0,10*ROW('Sanitation Data'!F3)),NA())</f>
        <v>82.443029999999993</v>
      </c>
      <c r="AN9" s="106" t="e">
        <f ca="true">+IF(AND(ISNUMBER(OFFSET('Sanitation Data'!$F$12,0,10*ROW('Sanitation Data'!F3))),'Data Summary'!DC9="Yes"),OFFSET('Sanitation Data'!$F$12,0,10*ROW('Sanitation Data'!F3)),NA())</f>
        <v>#N/A</v>
      </c>
      <c r="AO9" s="106">
        <f ca="true">+IF(AND(ISNUMBER(OFFSET('Sanitation Data'!$F$13,0,10*ROW('Sanitation Data'!F3))),'Data Summary'!DD9="Yes"),OFFSET('Sanitation Data'!$F$13,0,10*ROW('Sanitation Data'!F3)),NA())</f>
        <v>59.52633999999999</v>
      </c>
      <c r="AP9" s="106">
        <f ca="true">+IF(AND(ISNUMBER(OFFSET('Sanitation Data'!$G$5,0,10*ROW('Sanitation Data'!G3))),'Data Summary'!DE9="Yes"),100-OFFSET('Sanitation Data'!$G$5,0,10*ROW('Sanitation Data'!G3)),NA())</f>
        <v>98.13</v>
      </c>
      <c r="AQ9" s="106">
        <f ca="true">+IF(AND(ISNUMBER(OFFSET('Sanitation Data'!$G$7,0,10*ROW('Sanitation Data'!G3))),'Data Summary'!DF9="Yes"),OFFSET('Sanitation Data'!$G$7,0,10*ROW('Sanitation Data'!G3)),NA())</f>
        <v>94.874999999999986</v>
      </c>
      <c r="AR9" s="106">
        <f ca="true">+IF(AND(ISNUMBER(OFFSET('Sanitation Data'!$G$11,0,10*ROW('Sanitation Data'!G3))),'Data Summary'!DG9="Yes"),OFFSET('Sanitation Data'!$G$11,0,10*ROW('Sanitation Data'!G3)),NA())</f>
        <v>81.402749999999983</v>
      </c>
      <c r="AS9" s="106" t="e">
        <f ca="true">+IF(AND(ISNUMBER(OFFSET('Sanitation Data'!$G$12,0,10*ROW('Sanitation Data'!G3))),'Data Summary'!DH9="Yes"),OFFSET('Sanitation Data'!$G$12,0,10*ROW('Sanitation Data'!G3)),NA())</f>
        <v>#N/A</v>
      </c>
      <c r="AT9" s="106">
        <f ca="true">+IF(AND(ISNUMBER(OFFSET('Sanitation Data'!$G$13,0,10*ROW('Sanitation Data'!G3))),'Data Summary'!DI9="Yes"),OFFSET('Sanitation Data'!$G$13,0,10*ROW('Sanitation Data'!G3)),NA())</f>
        <v>65.748374999999982</v>
      </c>
      <c r="AU9" s="106">
        <f ca="true">+IF(AND(ISNUMBER(OFFSET('Sanitation Data'!$H$5,0,10*ROW('Sanitation Data'!H3))),'Data Summary'!DJ9="Yes"),100-OFFSET('Sanitation Data'!$H$5,0,10*ROW('Sanitation Data'!H3)),NA())</f>
        <v>98.71</v>
      </c>
      <c r="AV9" s="106">
        <f ca="true">+IF(AND(ISNUMBER(OFFSET('Sanitation Data'!$H$7,0,10*ROW('Sanitation Data'!H3))),'Data Summary'!DK9="Yes"),OFFSET('Sanitation Data'!$H$7,0,10*ROW('Sanitation Data'!H3)),NA())</f>
        <v>96.575000000000003</v>
      </c>
      <c r="AW9" s="106">
        <f ca="true">+IF(AND(ISNUMBER(OFFSET('Sanitation Data'!$H$11,0,10*ROW('Sanitation Data'!H3))),'Data Summary'!DL9="Yes"),OFFSET('Sanitation Data'!$H$11,0,10*ROW('Sanitation Data'!H3)),NA())</f>
        <v>83.344225000000009</v>
      </c>
      <c r="AX9" s="106" t="e">
        <f ca="true">+IF(AND(ISNUMBER(OFFSET('Sanitation Data'!$H$12,0,10*ROW('Sanitation Data'!H3))),'Data Summary'!DM9="Yes"),OFFSET('Sanitation Data'!$H$12,0,10*ROW('Sanitation Data'!H3)),NA())</f>
        <v>#N/A</v>
      </c>
      <c r="AY9" s="106">
        <f ca="true">+IF(AND(ISNUMBER(OFFSET('Sanitation Data'!$H$13,0,10*ROW('Sanitation Data'!H3))),'Data Summary'!DN9="Yes"),OFFSET('Sanitation Data'!$H$13,0,10*ROW('Sanitation Data'!H3)),NA())</f>
        <v>71.562074999999993</v>
      </c>
      <c r="AZ9" s="111">
        <f ca="true">+IF(AND(ISNUMBER(OFFSET('Hygiene Data'!$C$6,0,10*ROW('Hygiene Data'!C3))),'Data Summary'!DO9="Yes"),OFFSET('Hygiene Data'!$C$6,0,10*ROW('Hygiene Data'!C3)),NA())</f>
        <v>89.5</v>
      </c>
      <c r="BA9" s="111">
        <f ca="true">+IF(AND(ISNUMBER(OFFSET('Hygiene Data'!$C$8,0,10*ROW('Hygiene Data'!C3))),'Data Summary'!DP9="Yes"),OFFSET('Hygiene Data'!$C$8,0,10*ROW('Hygiene Data'!C3)),NA())</f>
        <v>77</v>
      </c>
      <c r="BB9" s="111" t="e">
        <f ca="true">+IF(AND(ISNUMBER(OFFSET('Hygiene Data'!$C$10,0,10*ROW('Hygiene Data'!C3))),'Data Summary'!DQ9="Yes"),OFFSET('Hygiene Data'!$C$10,0,10*ROW('Hygiene Data'!C3)),NA())</f>
        <v>#N/A</v>
      </c>
      <c r="BC9" s="111">
        <f ca="true">+IF(AND(ISNUMBER(OFFSET('Hygiene Data'!$D$6,0,10*ROW('Hygiene Data'!D3))),'Data Summary'!DR9="Yes"),OFFSET('Hygiene Data'!$D$6,0,10*ROW('Hygiene Data'!D3)),NA())</f>
        <v>93.6</v>
      </c>
      <c r="BD9" s="111">
        <f ca="true">+IF(AND(ISNUMBER(OFFSET('Hygiene Data'!$D$8,0,10*ROW('Hygiene Data'!D3))),'Data Summary'!DS9="Yes"),OFFSET('Hygiene Data'!$D$8,0,10*ROW('Hygiene Data'!D3)),NA())</f>
        <v>83.1</v>
      </c>
      <c r="BE9" s="111" t="e">
        <f ca="true">+IF(AND(ISNUMBER(OFFSET('Hygiene Data'!$D$10,0,10*ROW('Hygiene Data'!D3))),'Data Summary'!DT9="Yes"),OFFSET('Hygiene Data'!$D$10,0,10*ROW('Hygiene Data'!D3)),NA())</f>
        <v>#N/A</v>
      </c>
      <c r="BF9" s="111">
        <f ca="true">+IF(AND(ISNUMBER(OFFSET('Hygiene Data'!$E$6,0,10*ROW('Hygiene Data'!E3))),'Data Summary'!DU9="Yes"),OFFSET('Hygiene Data'!$E$6,0,10*ROW('Hygiene Data'!E3)),NA())</f>
        <v>82.2</v>
      </c>
      <c r="BG9" s="111">
        <f ca="true">+IF(AND(ISNUMBER(OFFSET('Hygiene Data'!$E$8,0,10*ROW('Hygiene Data'!E3))),'Data Summary'!DV9="Yes"),OFFSET('Hygiene Data'!$E$8,0,10*ROW('Hygiene Data'!E3)),NA())</f>
        <v>66.099999999999994</v>
      </c>
      <c r="BH9" s="111" t="e">
        <f ca="true">+IF(AND(ISNUMBER(OFFSET('Hygiene Data'!$E$10,0,10*ROW('Hygiene Data'!E3))),'Data Summary'!DW9="Yes"),OFFSET('Hygiene Data'!$E$10,0,10*ROW('Hygiene Data'!E3)),NA())</f>
        <v>#N/A</v>
      </c>
      <c r="BI9" s="111">
        <f ca="true">+IF(AND(ISNUMBER(OFFSET('Hygiene Data'!$F$6,0,10*ROW('Hygiene Data'!F3))),'Data Summary'!DX9="Yes"),OFFSET('Hygiene Data'!$F$6,0,10*ROW('Hygiene Data'!F3)),NA())</f>
        <v>89.6</v>
      </c>
      <c r="BJ9" s="111">
        <f ca="true">+IF(AND(ISNUMBER(OFFSET('Hygiene Data'!$F$8,0,10*ROW('Hygiene Data'!F3))),'Data Summary'!DY9="Yes"),OFFSET('Hygiene Data'!$F$8,0,10*ROW('Hygiene Data'!F3)),NA())</f>
        <v>78</v>
      </c>
      <c r="BK9" s="111" t="e">
        <f ca="true">+IF(AND(ISNUMBER(OFFSET('Hygiene Data'!$F$10,0,10*ROW('Hygiene Data'!F3))),'Data Summary'!DZ9="Yes"),OFFSET('Hygiene Data'!$F$10,0,10*ROW('Hygiene Data'!F3)),NA())</f>
        <v>#N/A</v>
      </c>
      <c r="BL9" s="111">
        <f ca="true">+IF(AND(ISNUMBER(OFFSET('Hygiene Data'!$G$6,0,10*ROW('Hygiene Data'!G3))),'Data Summary'!EA9="Yes"),OFFSET('Hygiene Data'!$G$6,0,10*ROW('Hygiene Data'!G3)),NA())</f>
        <v>89.7</v>
      </c>
      <c r="BM9" s="111">
        <f ca="true">+IF(AND(ISNUMBER(OFFSET('Hygiene Data'!$G$8,0,10*ROW('Hygiene Data'!G3))),'Data Summary'!EB9="Yes"),OFFSET('Hygiene Data'!$G$8,0,10*ROW('Hygiene Data'!G3)),NA())</f>
        <v>76.900000000000006</v>
      </c>
      <c r="BN9" s="111" t="e">
        <f ca="true">+IF(AND(ISNUMBER(OFFSET('Hygiene Data'!$G$10,0,10*ROW('Hygiene Data'!G3))),'Data Summary'!EC9="Yes"),OFFSET('Hygiene Data'!$G$10,0,10*ROW('Hygiene Data'!G3)),NA())</f>
        <v>#N/A</v>
      </c>
      <c r="BO9" s="111">
        <f ca="true">+IF(AND(ISNUMBER(OFFSET('Hygiene Data'!$H$6,0,10*ROW('Hygiene Data'!H3))),'Data Summary'!ED9="Yes"),OFFSET('Hygiene Data'!$H$6,0,10*ROW('Hygiene Data'!H3)),NA())</f>
        <v>91.2</v>
      </c>
      <c r="BP9" s="111">
        <f ca="true">+IF(AND(ISNUMBER(OFFSET('Hygiene Data'!$H$8,0,10*ROW('Hygiene Data'!H3))),'Data Summary'!EE9="Yes"),OFFSET('Hygiene Data'!$H$8,0,10*ROW('Hygiene Data'!H3)),NA())</f>
        <v>78.2</v>
      </c>
      <c r="BQ9" s="111" t="e">
        <f ca="true">+IF(AND(ISNUMBER(OFFSET('Hygiene Data'!$H$10,0,10*ROW('Hygiene Data'!H3))),'Data Summary'!EF9="Yes"),OFFSET('Hygiene Data'!$H$10,0,10*ROW('Hygiene Data'!H3)),NA())</f>
        <v>#N/A</v>
      </c>
    </row>
    <row r="10" x14ac:dyDescent="0.2">
      <c r="A10" s="59" t="str">
        <f ca="true">+IF(OFFSET('Water Data'!$B$1,0,10*ROW('Water Data'!B4))="",NA(),OFFSET('Water Data'!$B$1,0,10*ROW('Water Data'!B4)))</f>
        <v>UIS16</v>
      </c>
      <c r="B10" s="59" t="str">
        <f ca="true">+IF(OFFSET('Water Data'!$A$3,0,10*ROW('Water Data'!A4))="",NA(),OFFSET('Water Data'!$A$3,0,10*ROW('Water Data'!A4)))</f>
        <v>Other</v>
      </c>
      <c r="C10" s="59">
        <f ca="true">+IF(OFFSET('Water Data'!$C$3,0,10*ROW('Water Data'!C4))="",NA(),OFFSET('Water Data'!$C$3,0,10*ROW('Water Data'!C4)))</f>
        <v>2016</v>
      </c>
      <c r="D10" s="60" t="e">
        <f ca="true">+IF(AND(ISNUMBER(OFFSET('Water Data'!$C$5,0,10*ROW('Water Data'!C4))),'Data Summary'!BS10="Yes"),100-OFFSET('Water Data'!$C$5,0,10*ROW('Water Data'!C4)),NA())</f>
        <v>#N/A</v>
      </c>
      <c r="E10" s="60" t="e">
        <f ca="true">+IF(AND(ISNUMBER(OFFSET('Water Data'!$C$7,0,10*ROW('Water Data'!C4))),'Data Summary'!BT10="Yes"),OFFSET('Water Data'!$C$7,0,10*ROW('Water Data'!C4)),NA())</f>
        <v>#N/A</v>
      </c>
      <c r="F10" s="60" t="e">
        <f ca="true">+IF(AND(ISNUMBER(OFFSET('Water Data'!$C$10,0,10*ROW('Water Data'!C4))),'Data Summary'!BU10="Yes"),OFFSET('Water Data'!$C$10,0,10*ROW('Water Data'!C4)),NA())</f>
        <v>#N/A</v>
      </c>
      <c r="G10" s="60" t="e">
        <f ca="true">+IF(AND(ISNUMBER(OFFSET('Water Data'!$D$5,0,10*ROW('Water Data'!D4))),'Data Summary'!BV10="Yes"),100-OFFSET('Water Data'!$D$5,0,10*ROW('Water Data'!D4)),NA())</f>
        <v>#N/A</v>
      </c>
      <c r="H10" s="60" t="e">
        <f ca="true">+IF(AND(ISNUMBER(OFFSET('Water Data'!$D$7,0,10*ROW('Water Data'!D4))),'Data Summary'!BW10="Yes"),OFFSET('Water Data'!$D$7,0,10*ROW('Water Data'!D4)),NA())</f>
        <v>#N/A</v>
      </c>
      <c r="I10" s="60" t="e">
        <f ca="true">+IF(AND(ISNUMBER(OFFSET('Water Data'!$D$10,0,10*ROW('Water Data'!D4))),'Data Summary'!BX10="Yes"),OFFSET('Water Data'!$D$10,0,10*ROW('Water Data'!D4)),NA())</f>
        <v>#N/A</v>
      </c>
      <c r="J10" s="60" t="e">
        <f ca="true">+IF(AND(ISNUMBER(OFFSET('Water Data'!$E$5,0,10*ROW('Water Data'!E4))),'Data Summary'!BY10="Yes"),100-OFFSET('Water Data'!$E$5,0,10*ROW('Water Data'!E4)),NA())</f>
        <v>#N/A</v>
      </c>
      <c r="K10" s="60" t="e">
        <f ca="true">+IF(AND(ISNUMBER(OFFSET('Water Data'!$E$7,0,10*ROW('Water Data'!E4))),'Data Summary'!BZ10="Yes"),OFFSET('Water Data'!$E$7,0,10*ROW('Water Data'!E4)),NA())</f>
        <v>#N/A</v>
      </c>
      <c r="L10" s="60" t="e">
        <f ca="true">+IF(AND(ISNUMBER(OFFSET('Water Data'!$E$10,0,10*ROW('Water Data'!E4))),'Data Summary'!CA10="Yes"),OFFSET('Water Data'!$E$10,0,10*ROW('Water Data'!E4)),NA())</f>
        <v>#N/A</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t="e">
        <f ca="true">+IF(AND(ISNUMBER(OFFSET('Water Data'!$G$5,0,10*ROW('Water Data'!G4))),'Data Summary'!CE10="Yes"),100-OFFSET('Water Data'!$G$5,0,10*ROW('Water Data'!G4)),NA())</f>
        <v>#N/A</v>
      </c>
      <c r="Q10" s="60" t="e">
        <f ca="true">+IF(AND(ISNUMBER(OFFSET('Water Data'!$G$7,0,10*ROW('Water Data'!G4))),'Data Summary'!CF10="Yes"),OFFSET('Water Data'!$G$7,0,10*ROW('Water Data'!G4)),NA())</f>
        <v>#N/A</v>
      </c>
      <c r="R10" s="60" t="e">
        <f ca="true">+IF(AND(ISNUMBER(OFFSET('Water Data'!$G$10,0,10*ROW('Water Data'!G4))),'Data Summary'!CG10="Yes"),OFFSET('Water Data'!$G$10,0,10*ROW('Water Data'!G4)),NA())</f>
        <v>#N/A</v>
      </c>
      <c r="S10" s="60" t="e">
        <f ca="true">+IF(AND(ISNUMBER(OFFSET('Water Data'!$H$5,0,10*ROW('Water Data'!H4))),'Data Summary'!CH10="Yes"),100-OFFSET('Water Data'!$H$5,0,10*ROW('Water Data'!H4)),NA())</f>
        <v>#N/A</v>
      </c>
      <c r="T10" s="60" t="e">
        <f ca="true">+IF(AND(ISNUMBER(OFFSET('Water Data'!$H$7,0,10*ROW('Water Data'!H4))),'Data Summary'!CI10="Yes"),OFFSET('Water Data'!$H$7,0,10*ROW('Water Data'!H4)),NA())</f>
        <v>#N/A</v>
      </c>
      <c r="U10" s="60" t="e">
        <f ca="true">+IF(AND(ISNUMBER(OFFSET('Water Data'!$H$10,0,10*ROW('Water Data'!H4))),'Data Summary'!CJ10="Yes"),OFFSET('Water Data'!$H$10,0,10*ROW('Water Data'!H4)),NA())</f>
        <v>#N/A</v>
      </c>
      <c r="V10" s="106" t="e">
        <f ca="true">+IF(AND(ISNUMBER(OFFSET('Sanitation Data'!$C$5,0,10*ROW('Sanitation Data'!C4))),'Data Summary'!CK10="Yes"),100-OFFSET('Sanitation Data'!$C$5,0,10*ROW('Sanitation Data'!C4)),NA())</f>
        <v>#N/A</v>
      </c>
      <c r="W10" s="106" t="e">
        <f ca="true">+IF(AND(ISNUMBER(OFFSET('Sanitation Data'!$C$7,0,10*ROW('Sanitation Data'!C4))),'Data Summary'!CL10="Yes"),OFFSET('Sanitation Data'!$C$7,0,10*ROW('Sanitation Data'!C4)),NA())</f>
        <v>#N/A</v>
      </c>
      <c r="X10" s="106" t="e">
        <f ca="true">+IF(AND(ISNUMBER(OFFSET('Sanitation Data'!$C$11,0,10*ROW('Sanitation Data'!C4))),'Data Summary'!CM10="Yes"),OFFSET('Sanitation Data'!$C$11,0,10*ROW('Sanitation Data'!C4)),NA())</f>
        <v>#N/A</v>
      </c>
      <c r="Y10" s="106" t="e">
        <f ca="true">+IF(AND(ISNUMBER(OFFSET('Sanitation Data'!$C$12,0,10*ROW('Sanitation Data'!C4))),'Data Summary'!CN10="Yes"),OFFSET('Sanitation Data'!$C$12,0,10*ROW('Sanitation Data'!C4)),NA())</f>
        <v>#N/A</v>
      </c>
      <c r="Z10" s="106" t="e">
        <f ca="true">+IF(AND(ISNUMBER(OFFSET('Sanitation Data'!$C$13,0,10*ROW('Sanitation Data'!C4))),'Data Summary'!CO10="Yes"),OFFSET('Sanitation Data'!$C$13,0,10*ROW('Sanitation Data'!C4)),NA())</f>
        <v>#N/A</v>
      </c>
      <c r="AA10" s="106" t="e">
        <f ca="true">+IF(AND(ISNUMBER(OFFSET('Sanitation Data'!$D$5,0,10*ROW('Sanitation Data'!D4))),'Data Summary'!CP10="Yes"),100-OFFSET('Sanitation Data'!$D$5,0,10*ROW('Sanitation Data'!D4)),NA())</f>
        <v>#N/A</v>
      </c>
      <c r="AB10" s="106" t="e">
        <f ca="true">+IF(AND(ISNUMBER(OFFSET('Sanitation Data'!$D$7,0,10*ROW('Sanitation Data'!D4))),'Data Summary'!CQ10="Yes"),OFFSET('Sanitation Data'!$D$7,0,10*ROW('Sanitation Data'!D4)),NA())</f>
        <v>#N/A</v>
      </c>
      <c r="AC10" s="106" t="e">
        <f ca="true">+IF(AND(ISNUMBER(OFFSET('Sanitation Data'!$D$11,0,10*ROW('Sanitation Data'!D4))),'Data Summary'!CR10="Yes"),OFFSET('Sanitation Data'!$D$11,0,10*ROW('Sanitation Data'!D4)),NA())</f>
        <v>#N/A</v>
      </c>
      <c r="AD10" s="106" t="e">
        <f ca="true">+IF(AND(ISNUMBER(OFFSET('Sanitation Data'!$D$12,0,10*ROW('Sanitation Data'!D4))),'Data Summary'!CS10="Yes"),OFFSET('Sanitation Data'!$D$12,0,10*ROW('Sanitation Data'!D4)),NA())</f>
        <v>#N/A</v>
      </c>
      <c r="AE10" s="106" t="e">
        <f ca="true">+IF(AND(ISNUMBER(OFFSET('Sanitation Data'!$D$13,0,10*ROW('Sanitation Data'!D4))),'Data Summary'!CT10="Yes"),OFFSET('Sanitation Data'!$D$13,0,10*ROW('Sanitation Data'!D4)),NA())</f>
        <v>#N/A</v>
      </c>
      <c r="AF10" s="106" t="e">
        <f ca="true">+IF(AND(ISNUMBER(OFFSET('Sanitation Data'!$E$5,0,10*ROW('Sanitation Data'!E4))),'Data Summary'!CU10="Yes"),100-OFFSET('Sanitation Data'!$E$5,0,10*ROW('Sanitation Data'!E4)),NA())</f>
        <v>#N/A</v>
      </c>
      <c r="AG10" s="106" t="e">
        <f ca="true">+IF(AND(ISNUMBER(OFFSET('Sanitation Data'!$E$7,0,10*ROW('Sanitation Data'!E4))),'Data Summary'!CV10="Yes"),OFFSET('Sanitation Data'!$E$7,0,10*ROW('Sanitation Data'!E4)),NA())</f>
        <v>#N/A</v>
      </c>
      <c r="AH10" s="106" t="e">
        <f ca="true">+IF(AND(ISNUMBER(OFFSET('Sanitation Data'!$E$11,0,10*ROW('Sanitation Data'!E4))),'Data Summary'!CW10="Yes"),OFFSET('Sanitation Data'!$E$11,0,10*ROW('Sanitation Data'!E4)),NA())</f>
        <v>#N/A</v>
      </c>
      <c r="AI10" s="106" t="e">
        <f ca="true">+IF(AND(ISNUMBER(OFFSET('Sanitation Data'!$E$12,0,10*ROW('Sanitation Data'!E4))),'Data Summary'!CX10="Yes"),OFFSET('Sanitation Data'!$E$12,0,10*ROW('Sanitation Data'!E4)),NA())</f>
        <v>#N/A</v>
      </c>
      <c r="AJ10" s="106" t="e">
        <f ca="true">+IF(AND(ISNUMBER(OFFSET('Sanitation Data'!$E$13,0,10*ROW('Sanitation Data'!E4))),'Data Summary'!CY10="Yes"),OFFSET('Sanitation Data'!$E$13,0,10*ROW('Sanitation Data'!E4)),NA())</f>
        <v>#N/A</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t="e">
        <f ca="true">+IF(AND(ISNUMBER(OFFSET('Sanitation Data'!$G$5,0,10*ROW('Sanitation Data'!G4))),'Data Summary'!DE10="Yes"),100-OFFSET('Sanitation Data'!$G$5,0,10*ROW('Sanitation Data'!G4)),NA())</f>
        <v>#N/A</v>
      </c>
      <c r="AQ10" s="106" t="e">
        <f ca="true">+IF(AND(ISNUMBER(OFFSET('Sanitation Data'!$G$7,0,10*ROW('Sanitation Data'!G4))),'Data Summary'!DF10="Yes"),OFFSET('Sanitation Data'!$G$7,0,10*ROW('Sanitation Data'!G4)),NA())</f>
        <v>#N/A</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t="e">
        <f ca="true">+IF(AND(ISNUMBER(OFFSET('Sanitation Data'!$G$13,0,10*ROW('Sanitation Data'!G4))),'Data Summary'!DI10="Yes"),OFFSET('Sanitation Data'!$G$13,0,10*ROW('Sanitation Data'!G4)),NA())</f>
        <v>#N/A</v>
      </c>
      <c r="AU10" s="106" t="e">
        <f ca="true">+IF(AND(ISNUMBER(OFFSET('Sanitation Data'!$H$5,0,10*ROW('Sanitation Data'!H4))),'Data Summary'!DJ10="Yes"),100-OFFSET('Sanitation Data'!$H$5,0,10*ROW('Sanitation Data'!H4)),NA())</f>
        <v>#N/A</v>
      </c>
      <c r="AV10" s="106" t="e">
        <f ca="true">+IF(AND(ISNUMBER(OFFSET('Sanitation Data'!$H$7,0,10*ROW('Sanitation Data'!H4))),'Data Summary'!DK10="Yes"),OFFSET('Sanitation Data'!$H$7,0,10*ROW('Sanitation Data'!H4)),NA())</f>
        <v>#N/A</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t="e">
        <f ca="true">+IF(AND(ISNUMBER(OFFSET('Sanitation Data'!$H$13,0,10*ROW('Sanitation Data'!H4))),'Data Summary'!DN10="Yes"),OFFSET('Sanitation Data'!$H$13,0,10*ROW('Sanitation Data'!H4)),NA())</f>
        <v>#N/A</v>
      </c>
      <c r="AZ10" s="111" t="e">
        <f ca="true">+IF(AND(ISNUMBER(OFFSET('Hygiene Data'!$C$6,0,10*ROW('Hygiene Data'!C4))),'Data Summary'!DO10="Yes"),OFFSET('Hygiene Data'!$C$6,0,10*ROW('Hygiene Data'!C4)),NA())</f>
        <v>#N/A</v>
      </c>
      <c r="BA10" s="111" t="e">
        <f ca="true">+IF(AND(ISNUMBER(OFFSET('Hygiene Data'!$C$8,0,10*ROW('Hygiene Data'!C4))),'Data Summary'!DP10="Yes"),OFFSET('Hygiene Data'!$C$8,0,10*ROW('Hygiene Data'!C4)),NA())</f>
        <v>#N/A</v>
      </c>
      <c r="BB10" s="111" t="e">
        <f ca="true">+IF(AND(ISNUMBER(OFFSET('Hygiene Data'!$C$10,0,10*ROW('Hygiene Data'!C4))),'Data Summary'!DQ10="Yes"),OFFSET('Hygiene Data'!$C$10,0,10*ROW('Hygiene Data'!C4)),NA())</f>
        <v>#N/A</v>
      </c>
      <c r="BC10" s="111" t="e">
        <f ca="true">+IF(AND(ISNUMBER(OFFSET('Hygiene Data'!$D$6,0,10*ROW('Hygiene Data'!D4))),'Data Summary'!DR10="Yes"),OFFSET('Hygiene Data'!$D$6,0,10*ROW('Hygiene Data'!D4)),NA())</f>
        <v>#N/A</v>
      </c>
      <c r="BD10" s="111" t="e">
        <f ca="true">+IF(AND(ISNUMBER(OFFSET('Hygiene Data'!$D$8,0,10*ROW('Hygiene Data'!D4))),'Data Summary'!DS10="Yes"),OFFSET('Hygiene Data'!$D$8,0,10*ROW('Hygiene Data'!D4)),NA())</f>
        <v>#N/A</v>
      </c>
      <c r="BE10" s="111" t="e">
        <f ca="true">+IF(AND(ISNUMBER(OFFSET('Hygiene Data'!$D$10,0,10*ROW('Hygiene Data'!D4))),'Data Summary'!DT10="Yes"),OFFSET('Hygiene Data'!$D$10,0,10*ROW('Hygiene Data'!D4)),NA())</f>
        <v>#N/A</v>
      </c>
      <c r="BF10" s="111" t="e">
        <f ca="true">+IF(AND(ISNUMBER(OFFSET('Hygiene Data'!$E$6,0,10*ROW('Hygiene Data'!E4))),'Data Summary'!DU10="Yes"),OFFSET('Hygiene Data'!$E$6,0,10*ROW('Hygiene Data'!E4)),NA())</f>
        <v>#N/A</v>
      </c>
      <c r="BG10" s="111" t="e">
        <f ca="true">+IF(AND(ISNUMBER(OFFSET('Hygiene Data'!$E$8,0,10*ROW('Hygiene Data'!E4))),'Data Summary'!DV10="Yes"),OFFSET('Hygiene Data'!$E$8,0,10*ROW('Hygiene Data'!E4)),NA())</f>
        <v>#N/A</v>
      </c>
      <c r="BH10" s="111" t="e">
        <f ca="true">+IF(AND(ISNUMBER(OFFSET('Hygiene Data'!$E$10,0,10*ROW('Hygiene Data'!E4))),'Data Summary'!DW10="Yes"),OFFSET('Hygiene Data'!$E$10,0,10*ROW('Hygiene Data'!E4)),NA())</f>
        <v>#N/A</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t="e">
        <f ca="true">+IF(AND(ISNUMBER(OFFSET('Hygiene Data'!$G$6,0,10*ROW('Hygiene Data'!G4))),'Data Summary'!EA10="Yes"),OFFSET('Hygiene Data'!$G$6,0,10*ROW('Hygiene Data'!G4)),NA())</f>
        <v>#N/A</v>
      </c>
      <c r="BM10" s="111" t="e">
        <f ca="true">+IF(AND(ISNUMBER(OFFSET('Hygiene Data'!$G$8,0,10*ROW('Hygiene Data'!G4))),'Data Summary'!EB10="Yes"),OFFSET('Hygiene Data'!$G$8,0,10*ROW('Hygiene Data'!G4)),NA())</f>
        <v>#N/A</v>
      </c>
      <c r="BN10" s="111" t="e">
        <f ca="true">+IF(AND(ISNUMBER(OFFSET('Hygiene Data'!$G$10,0,10*ROW('Hygiene Data'!G4))),'Data Summary'!EC10="Yes"),OFFSET('Hygiene Data'!$G$10,0,10*ROW('Hygiene Data'!G4)),NA())</f>
        <v>#N/A</v>
      </c>
      <c r="BO10" s="111" t="e">
        <f ca="true">+IF(AND(ISNUMBER(OFFSET('Hygiene Data'!$H$6,0,10*ROW('Hygiene Data'!H4))),'Data Summary'!ED10="Yes"),OFFSET('Hygiene Data'!$H$6,0,10*ROW('Hygiene Data'!H4)),NA())</f>
        <v>#N/A</v>
      </c>
      <c r="BP10" s="111" t="e">
        <f ca="true">+IF(AND(ISNUMBER(OFFSET('Hygiene Data'!$H$8,0,10*ROW('Hygiene Data'!H4))),'Data Summary'!EE10="Yes"),OFFSET('Hygiene Data'!$H$8,0,10*ROW('Hygiene Data'!H4)),NA())</f>
        <v>#N/A</v>
      </c>
      <c r="BQ10" s="111" t="e">
        <f ca="true">+IF(AND(ISNUMBER(OFFSET('Hygiene Data'!$H$10,0,10*ROW('Hygiene Data'!H4))),'Data Summary'!EF10="Yes"),OFFSET('Hygiene Data'!$H$10,0,10*ROW('Hygiene Data'!H4)),NA())</f>
        <v>#N/A</v>
      </c>
    </row>
    <row r="11" x14ac:dyDescent="0.2">
      <c r="A11" s="59" t="e">
        <f ca="true">+IF(OFFSET('Water Data'!$B$1,0,10*ROW('Water Data'!B5))="",NA(),OFFSET('Water Data'!$B$1,0,10*ROW('Water Data'!B5)))</f>
        <v>#N/A</v>
      </c>
      <c r="B11" s="59" t="e">
        <f ca="true">+IF(OFFSET('Water Data'!$A$3,0,10*ROW('Water Data'!A5))="",NA(),OFFSET('Water Data'!$A$3,0,10*ROW('Water Data'!A5)))</f>
        <v>#N/A</v>
      </c>
      <c r="C11" s="59" t="e">
        <f ca="true">+IF(OFFSET('Water Data'!$C$3,0,10*ROW('Water Data'!C5))="",NA(),OFFSET('Water Data'!$C$3,0,10*ROW('Water Data'!C5)))</f>
        <v>#N/A</v>
      </c>
      <c r="D11" s="60" t="e">
        <f ca="true">+IF(AND(ISNUMBER(OFFSET('Water Data'!$C$5,0,10*ROW('Water Data'!C5))),'Data Summary'!BS11="Yes"),100-OFFSET('Water Data'!$C$5,0,10*ROW('Water Data'!C5)),NA())</f>
        <v>#N/A</v>
      </c>
      <c r="E11" s="60" t="e">
        <f ca="true">+IF(AND(ISNUMBER(OFFSET('Water Data'!$C$7,0,10*ROW('Water Data'!C5))),'Data Summary'!BT11="Yes"),OFFSET('Water Data'!$C$7,0,10*ROW('Water Data'!C5)),NA())</f>
        <v>#N/A</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t="e">
        <f ca="true">+IF(AND(ISNUMBER(OFFSET('Water Data'!$F$5,0,10*ROW('Water Data'!F5))),'Data Summary'!CB11="Yes"),100-OFFSET('Water Data'!$F$5,0,10*ROW('Water Data'!F5)),NA())</f>
        <v>#N/A</v>
      </c>
      <c r="N11" s="60" t="e">
        <f ca="true">+IF(AND(ISNUMBER(OFFSET('Water Data'!$F$7,0,10*ROW('Water Data'!F5))),'Data Summary'!CC11="Yes"),OFFSET('Water Data'!$F$7,0,10*ROW('Water Data'!F5)),NA())</f>
        <v>#N/A</v>
      </c>
      <c r="O11" s="60" t="e">
        <f ca="true">+IF(AND(ISNUMBER(OFFSET('Water Data'!$F$10,0,10*ROW('Water Data'!F5))),'Data Summary'!CD11="Yes"),OFFSET('Water Data'!$F$10,0,10*ROW('Water Data'!F5)),NA())</f>
        <v>#N/A</v>
      </c>
      <c r="P11" s="60" t="e">
        <f ca="true">+IF(AND(ISNUMBER(OFFSET('Water Data'!$G$5,0,10*ROW('Water Data'!G5))),'Data Summary'!CE11="Yes"),100-OFFSET('Water Data'!$G$5,0,10*ROW('Water Data'!G5)),NA())</f>
        <v>#N/A</v>
      </c>
      <c r="Q11" s="60" t="e">
        <f ca="true">+IF(AND(ISNUMBER(OFFSET('Water Data'!$G$7,0,10*ROW('Water Data'!G5))),'Data Summary'!CF11="Yes"),OFFSET('Water Data'!$G$7,0,10*ROW('Water Data'!G5)),NA())</f>
        <v>#N/A</v>
      </c>
      <c r="R11" s="60" t="e">
        <f ca="true">+IF(AND(ISNUMBER(OFFSET('Water Data'!$G$10,0,10*ROW('Water Data'!G5))),'Data Summary'!CG11="Yes"),OFFSET('Water Data'!$G$10,0,10*ROW('Water Data'!G5)),NA())</f>
        <v>#N/A</v>
      </c>
      <c r="S11" s="60" t="e">
        <f ca="true">+IF(AND(ISNUMBER(OFFSET('Water Data'!$H$5,0,10*ROW('Water Data'!H5))),'Data Summary'!CH11="Yes"),100-OFFSET('Water Data'!$H$5,0,10*ROW('Water Data'!H5)),NA())</f>
        <v>#N/A</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t="e">
        <f ca="true">+IF(AND(ISNUMBER(OFFSET('Sanitation Data'!$C$5,0,10*ROW('Sanitation Data'!C5))),'Data Summary'!CK11="Yes"),100-OFFSET('Sanitation Data'!$C$5,0,10*ROW('Sanitation Data'!C5)),NA())</f>
        <v>#N/A</v>
      </c>
      <c r="W11" s="106" t="e">
        <f ca="true">+IF(AND(ISNUMBER(OFFSET('Sanitation Data'!$C$7,0,10*ROW('Sanitation Data'!C5))),'Data Summary'!CL11="Yes"),OFFSET('Sanitation Data'!$C$7,0,10*ROW('Sanitation Data'!C5)),NA())</f>
        <v>#N/A</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t="e">
        <f ca="true">+IF(AND(ISNUMBER(OFFSET('Sanitation Data'!$F$7,0,10*ROW('Sanitation Data'!F5))),'Data Summary'!DA11="Yes"),OFFSET('Sanitation Data'!$F$7,0,10*ROW('Sanitation Data'!F5)),NA())</f>
        <v>#N/A</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t="e">
        <f ca="true">+IF(AND(ISNUMBER(OFFSET('Sanitation Data'!$G$5,0,10*ROW('Sanitation Data'!G5))),'Data Summary'!DE11="Yes"),100-OFFSET('Sanitation Data'!$G$5,0,10*ROW('Sanitation Data'!G5)),NA())</f>
        <v>#N/A</v>
      </c>
      <c r="AQ11" s="106" t="e">
        <f ca="true">+IF(AND(ISNUMBER(OFFSET('Sanitation Data'!$G$7,0,10*ROW('Sanitation Data'!G5))),'Data Summary'!DF11="Yes"),OFFSET('Sanitation Data'!$G$7,0,10*ROW('Sanitation Data'!G5)),NA())</f>
        <v>#N/A</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t="e">
        <f ca="true">+IF(AND(ISNUMBER(OFFSET('Sanitation Data'!$H$5,0,10*ROW('Sanitation Data'!H5))),'Data Summary'!DJ11="Yes"),100-OFFSET('Sanitation Data'!$H$5,0,10*ROW('Sanitation Data'!H5)),NA())</f>
        <v>#N/A</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e">
        <f ca="true">+IF(OFFSET('Water Data'!$B$1,0,10*ROW('Water Data'!B6))="",NA(),OFFSET('Water Data'!$B$1,0,10*ROW('Water Data'!B6)))</f>
        <v>#N/A</v>
      </c>
      <c r="B12" s="59" t="e">
        <f ca="true">+IF(OFFSET('Water Data'!$A$3,0,10*ROW('Water Data'!A6))="",NA(),OFFSET('Water Data'!$A$3,0,10*ROW('Water Data'!A6)))</f>
        <v>#N/A</v>
      </c>
      <c r="C12" s="59" t="e">
        <f ca="true">+IF(OFFSET('Water Data'!$C$3,0,10*ROW('Water Data'!C6))="",NA(),OFFSET('Water Data'!$C$3,0,10*ROW('Water Data'!C6)))</f>
        <v>#N/A</v>
      </c>
      <c r="D12" s="60" t="e">
        <f ca="true">+IF(AND(ISNUMBER(OFFSET('Water Data'!$C$5,0,10*ROW('Water Data'!C6))),'Data Summary'!BS12="Yes"),100-OFFSET('Water Data'!$C$5,0,10*ROW('Water Data'!C6)),NA())</f>
        <v>#N/A</v>
      </c>
      <c r="E12" s="60" t="e">
        <f ca="true">+IF(AND(ISNUMBER(OFFSET('Water Data'!$C$7,0,10*ROW('Water Data'!C6))),'Data Summary'!BT12="Yes"),OFFSET('Water Data'!$C$7,0,10*ROW('Water Data'!C6)),NA())</f>
        <v>#N/A</v>
      </c>
      <c r="F12" s="60" t="e">
        <f ca="true">+IF(AND(ISNUMBER(OFFSET('Water Data'!$C$10,0,10*ROW('Water Data'!C6))),'Data Summary'!BU12="Yes"),OFFSET('Water Data'!$C$10,0,10*ROW('Water Data'!C6)),NA())</f>
        <v>#N/A</v>
      </c>
      <c r="G12" s="60" t="e">
        <f ca="true">+IF(AND(ISNUMBER(OFFSET('Water Data'!$D$5,0,10*ROW('Water Data'!D6))),'Data Summary'!BV12="Yes"),100-OFFSET('Water Data'!$D$5,0,10*ROW('Water Data'!D6)),NA())</f>
        <v>#N/A</v>
      </c>
      <c r="H12" s="60" t="e">
        <f ca="true">+IF(AND(ISNUMBER(OFFSET('Water Data'!$D$7,0,10*ROW('Water Data'!D6))),'Data Summary'!BW12="Yes"),OFFSET('Water Data'!$D$7,0,10*ROW('Water Data'!D6)),NA())</f>
        <v>#N/A</v>
      </c>
      <c r="I12" s="60" t="e">
        <f ca="true">+IF(AND(ISNUMBER(OFFSET('Water Data'!$D$10,0,10*ROW('Water Data'!D6))),'Data Summary'!BX12="Yes"),OFFSET('Water Data'!$D$10,0,10*ROW('Water Data'!D6)),NA())</f>
        <v>#N/A</v>
      </c>
      <c r="J12" s="60" t="e">
        <f ca="true">+IF(AND(ISNUMBER(OFFSET('Water Data'!$E$5,0,10*ROW('Water Data'!E6))),'Data Summary'!BY12="Yes"),100-OFFSET('Water Data'!$E$5,0,10*ROW('Water Data'!E6)),NA())</f>
        <v>#N/A</v>
      </c>
      <c r="K12" s="60" t="e">
        <f ca="true">+IF(AND(ISNUMBER(OFFSET('Water Data'!$E$7,0,10*ROW('Water Data'!E6))),'Data Summary'!BZ12="Yes"),OFFSET('Water Data'!$E$7,0,10*ROW('Water Data'!E6)),NA())</f>
        <v>#N/A</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t="e">
        <f ca="true">+IF(AND(ISNUMBER(OFFSET('Water Data'!$G$5,0,10*ROW('Water Data'!G6))),'Data Summary'!CE12="Yes"),100-OFFSET('Water Data'!$G$5,0,10*ROW('Water Data'!G6)),NA())</f>
        <v>#N/A</v>
      </c>
      <c r="Q12" s="60" t="e">
        <f ca="true">+IF(AND(ISNUMBER(OFFSET('Water Data'!$G$7,0,10*ROW('Water Data'!G6))),'Data Summary'!CF12="Yes"),OFFSET('Water Data'!$G$7,0,10*ROW('Water Data'!G6)),NA())</f>
        <v>#N/A</v>
      </c>
      <c r="R12" s="60" t="e">
        <f ca="true">+IF(AND(ISNUMBER(OFFSET('Water Data'!$G$10,0,10*ROW('Water Data'!G6))),'Data Summary'!CG12="Yes"),OFFSET('Water Data'!$G$10,0,10*ROW('Water Data'!G6)),NA())</f>
        <v>#N/A</v>
      </c>
      <c r="S12" s="60" t="e">
        <f ca="true">+IF(AND(ISNUMBER(OFFSET('Water Data'!$H$5,0,10*ROW('Water Data'!H6))),'Data Summary'!CH12="Yes"),100-OFFSET('Water Data'!$H$5,0,10*ROW('Water Data'!H6)),NA())</f>
        <v>#N/A</v>
      </c>
      <c r="T12" s="60" t="e">
        <f ca="true">+IF(AND(ISNUMBER(OFFSET('Water Data'!$H$7,0,10*ROW('Water Data'!H6))),'Data Summary'!CI12="Yes"),OFFSET('Water Data'!$H$7,0,10*ROW('Water Data'!H6)),NA())</f>
        <v>#N/A</v>
      </c>
      <c r="U12" s="60" t="e">
        <f ca="true">+IF(AND(ISNUMBER(OFFSET('Water Data'!$H$10,0,10*ROW('Water Data'!H6))),'Data Summary'!CJ12="Yes"),OFFSET('Water Data'!$H$10,0,10*ROW('Water Data'!H6)),NA())</f>
        <v>#N/A</v>
      </c>
      <c r="V12" s="106" t="e">
        <f ca="true">+IF(AND(ISNUMBER(OFFSET('Sanitation Data'!$C$5,0,10*ROW('Sanitation Data'!C6))),'Data Summary'!CK12="Yes"),100-OFFSET('Sanitation Data'!$C$5,0,10*ROW('Sanitation Data'!C6)),NA())</f>
        <v>#N/A</v>
      </c>
      <c r="W12" s="106" t="e">
        <f ca="true">+IF(AND(ISNUMBER(OFFSET('Sanitation Data'!$C$7,0,10*ROW('Sanitation Data'!C6))),'Data Summary'!CL12="Yes"),OFFSET('Sanitation Data'!$C$7,0,10*ROW('Sanitation Data'!C6)),NA())</f>
        <v>#N/A</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t="e">
        <f ca="true">+IF(AND(ISNUMBER(OFFSET('Sanitation Data'!$D$5,0,10*ROW('Sanitation Data'!D6))),'Data Summary'!CP12="Yes"),100-OFFSET('Sanitation Data'!$D$5,0,10*ROW('Sanitation Data'!D6)),NA())</f>
        <v>#N/A</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t="e">
        <f ca="true">+IF(AND(ISNUMBER(OFFSET('Sanitation Data'!$E$5,0,10*ROW('Sanitation Data'!E6))),'Data Summary'!CU12="Yes"),100-OFFSET('Sanitation Data'!$E$5,0,10*ROW('Sanitation Data'!E6)),NA())</f>
        <v>#N/A</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t="e">
        <f ca="true">+IF(AND(ISNUMBER(OFFSET('Sanitation Data'!$G$5,0,10*ROW('Sanitation Data'!G6))),'Data Summary'!DE12="Yes"),100-OFFSET('Sanitation Data'!$G$5,0,10*ROW('Sanitation Data'!G6)),NA())</f>
        <v>#N/A</v>
      </c>
      <c r="AQ12" s="106" t="e">
        <f ca="true">+IF(AND(ISNUMBER(OFFSET('Sanitation Data'!$G$7,0,10*ROW('Sanitation Data'!G6))),'Data Summary'!DF12="Yes"),OFFSET('Sanitation Data'!$G$7,0,10*ROW('Sanitation Data'!G6)),NA())</f>
        <v>#N/A</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t="e">
        <f ca="true">+IF(AND(ISNUMBER(OFFSET('Sanitation Data'!$H$5,0,10*ROW('Sanitation Data'!H6))),'Data Summary'!DJ12="Yes"),100-OFFSET('Sanitation Data'!$H$5,0,10*ROW('Sanitation Data'!H6)),NA())</f>
        <v>#N/A</v>
      </c>
      <c r="AV12" s="106" t="e">
        <f ca="true">+IF(AND(ISNUMBER(OFFSET('Sanitation Data'!$H$7,0,10*ROW('Sanitation Data'!H6))),'Data Summary'!DK12="Yes"),OFFSET('Sanitation Data'!$H$7,0,10*ROW('Sanitation Data'!H6)),NA())</f>
        <v>#N/A</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t="e">
        <f ca="true">+IF(AND(ISNUMBER(OFFSET('Hygiene Data'!$C$6,0,10*ROW('Hygiene Data'!C6))),'Data Summary'!DO12="Yes"),OFFSET('Hygiene Data'!$C$6,0,10*ROW('Hygiene Data'!C6)),NA())</f>
        <v>#N/A</v>
      </c>
      <c r="BA12" s="111" t="e">
        <f ca="true">+IF(AND(ISNUMBER(OFFSET('Hygiene Data'!$C$8,0,10*ROW('Hygiene Data'!C6))),'Data Summary'!DP12="Yes"),OFFSET('Hygiene Data'!$C$8,0,10*ROW('Hygiene Data'!C6)),NA())</f>
        <v>#N/A</v>
      </c>
      <c r="BB12" s="111" t="e">
        <f ca="true">+IF(AND(ISNUMBER(OFFSET('Hygiene Data'!$C$10,0,10*ROW('Hygiene Data'!C6))),'Data Summary'!DQ12="Yes"),OFFSET('Hygiene Data'!$C$10,0,10*ROW('Hygiene Data'!C6)),NA())</f>
        <v>#N/A</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t="e">
        <f ca="true">+IF(AND(ISNUMBER(OFFSET('Hygiene Data'!$G$6,0,10*ROW('Hygiene Data'!G6))),'Data Summary'!EA12="Yes"),OFFSET('Hygiene Data'!$G$6,0,10*ROW('Hygiene Data'!G6)),NA())</f>
        <v>#N/A</v>
      </c>
      <c r="BM12" s="111" t="e">
        <f ca="true">+IF(AND(ISNUMBER(OFFSET('Hygiene Data'!$G$8,0,10*ROW('Hygiene Data'!G6))),'Data Summary'!EB12="Yes"),OFFSET('Hygiene Data'!$G$8,0,10*ROW('Hygiene Data'!G6)),NA())</f>
        <v>#N/A</v>
      </c>
      <c r="BN12" s="111" t="e">
        <f ca="true">+IF(AND(ISNUMBER(OFFSET('Hygiene Data'!$G$10,0,10*ROW('Hygiene Data'!G6))),'Data Summary'!EC12="Yes"),OFFSET('Hygiene Data'!$G$10,0,10*ROW('Hygiene Data'!G6)),NA())</f>
        <v>#N/A</v>
      </c>
      <c r="BO12" s="111" t="e">
        <f ca="true">+IF(AND(ISNUMBER(OFFSET('Hygiene Data'!$H$6,0,10*ROW('Hygiene Data'!H6))),'Data Summary'!ED12="Yes"),OFFSET('Hygiene Data'!$H$6,0,10*ROW('Hygiene Data'!H6)),NA())</f>
        <v>#N/A</v>
      </c>
      <c r="BP12" s="111" t="e">
        <f ca="true">+IF(AND(ISNUMBER(OFFSET('Hygiene Data'!$H$8,0,10*ROW('Hygiene Data'!H6))),'Data Summary'!EE12="Yes"),OFFSET('Hygiene Data'!$H$8,0,10*ROW('Hygiene Data'!H6)),NA())</f>
        <v>#N/A</v>
      </c>
      <c r="BQ12" s="111" t="e">
        <f ca="true">+IF(AND(ISNUMBER(OFFSET('Hygiene Data'!$H$10,0,10*ROW('Hygiene Data'!H6))),'Data Summary'!EF12="Yes"),OFFSET('Hygiene Data'!$H$10,0,10*ROW('Hygiene Data'!H6)),NA())</f>
        <v>#N/A</v>
      </c>
    </row>
    <row r="13" x14ac:dyDescent="0.2">
      <c r="A13" s="59" t="e">
        <f ca="true">+IF(OFFSET('Water Data'!$B$1,0,10*ROW('Water Data'!B7))="",NA(),OFFSET('Water Data'!$B$1,0,10*ROW('Water Data'!B7)))</f>
        <v>#N/A</v>
      </c>
      <c r="B13" s="59" t="e">
        <f ca="true">+IF(OFFSET('Water Data'!$A$3,0,10*ROW('Water Data'!A7))="",NA(),OFFSET('Water Data'!$A$3,0,10*ROW('Water Data'!A7)))</f>
        <v>#N/A</v>
      </c>
      <c r="C13" s="59" t="e">
        <f ca="true">+IF(OFFSET('Water Data'!$C$3,0,10*ROW('Water Data'!C7))="",NA(),OFFSET('Water Data'!$C$3,0,10*ROW('Water Data'!C7)))</f>
        <v>#N/A</v>
      </c>
      <c r="D13" s="60" t="e">
        <f ca="true">+IF(AND(ISNUMBER(OFFSET('Water Data'!$C$5,0,10*ROW('Water Data'!C7))),'Data Summary'!BS13="Yes"),100-OFFSET('Water Data'!$C$5,0,10*ROW('Water Data'!C7)),NA())</f>
        <v>#N/A</v>
      </c>
      <c r="E13" s="60" t="e">
        <f ca="true">+IF(AND(ISNUMBER(OFFSET('Water Data'!$C$7,0,10*ROW('Water Data'!C7))),'Data Summary'!BT13="Yes"),OFFSET('Water Data'!$C$7,0,10*ROW('Water Data'!C7)),NA())</f>
        <v>#N/A</v>
      </c>
      <c r="F13" s="60" t="e">
        <f ca="true">+IF(AND(ISNUMBER(OFFSET('Water Data'!$C$10,0,10*ROW('Water Data'!C7))),'Data Summary'!BU13="Yes"),OFFSET('Water Data'!$C$10,0,10*ROW('Water Data'!C7)),NA())</f>
        <v>#N/A</v>
      </c>
      <c r="G13" s="60" t="e">
        <f ca="true">+IF(AND(ISNUMBER(OFFSET('Water Data'!$D$5,0,10*ROW('Water Data'!D7))),'Data Summary'!BV13="Yes"),100-OFFSET('Water Data'!$D$5,0,10*ROW('Water Data'!D7)),NA())</f>
        <v>#N/A</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t="e">
        <f ca="true">+IF(AND(ISNUMBER(OFFSET('Water Data'!$E$5,0,10*ROW('Water Data'!E7))),'Data Summary'!BY13="Yes"),100-OFFSET('Water Data'!$E$5,0,10*ROW('Water Data'!E7)),NA())</f>
        <v>#N/A</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t="e">
        <f ca="true">+IF(AND(ISNUMBER(OFFSET('Water Data'!$G$5,0,10*ROW('Water Data'!G7))),'Data Summary'!CE13="Yes"),100-OFFSET('Water Data'!$G$5,0,10*ROW('Water Data'!G7)),NA())</f>
        <v>#N/A</v>
      </c>
      <c r="Q13" s="60" t="e">
        <f ca="true">+IF(AND(ISNUMBER(OFFSET('Water Data'!$G$7,0,10*ROW('Water Data'!G7))),'Data Summary'!CF13="Yes"),OFFSET('Water Data'!$G$7,0,10*ROW('Water Data'!G7)),NA())</f>
        <v>#N/A</v>
      </c>
      <c r="R13" s="60" t="e">
        <f ca="true">+IF(AND(ISNUMBER(OFFSET('Water Data'!$G$10,0,10*ROW('Water Data'!G7))),'Data Summary'!CG13="Yes"),OFFSET('Water Data'!$G$10,0,10*ROW('Water Data'!G7)),NA())</f>
        <v>#N/A</v>
      </c>
      <c r="S13" s="60" t="e">
        <f ca="true">+IF(AND(ISNUMBER(OFFSET('Water Data'!$H$5,0,10*ROW('Water Data'!H7))),'Data Summary'!CH13="Yes"),100-OFFSET('Water Data'!$H$5,0,10*ROW('Water Data'!H7)),NA())</f>
        <v>#N/A</v>
      </c>
      <c r="T13" s="60" t="e">
        <f ca="true">+IF(AND(ISNUMBER(OFFSET('Water Data'!$H$7,0,10*ROW('Water Data'!H7))),'Data Summary'!CI13="Yes"),OFFSET('Water Data'!$H$7,0,10*ROW('Water Data'!H7)),NA())</f>
        <v>#N/A</v>
      </c>
      <c r="U13" s="60" t="e">
        <f ca="true">+IF(AND(ISNUMBER(OFFSET('Water Data'!$H$10,0,10*ROW('Water Data'!H7))),'Data Summary'!CJ13="Yes"),OFFSET('Water Data'!$H$10,0,10*ROW('Water Data'!H7)),NA())</f>
        <v>#N/A</v>
      </c>
      <c r="V13" s="106" t="e">
        <f ca="true">+IF(AND(ISNUMBER(OFFSET('Sanitation Data'!$C$5,0,10*ROW('Sanitation Data'!C7))),'Data Summary'!CK13="Yes"),100-OFFSET('Sanitation Data'!$C$5,0,10*ROW('Sanitation Data'!C7)),NA())</f>
        <v>#N/A</v>
      </c>
      <c r="W13" s="106" t="e">
        <f ca="true">+IF(AND(ISNUMBER(OFFSET('Sanitation Data'!$C$7,0,10*ROW('Sanitation Data'!C7))),'Data Summary'!CL13="Yes"),OFFSET('Sanitation Data'!$C$7,0,10*ROW('Sanitation Data'!C7)),NA())</f>
        <v>#N/A</v>
      </c>
      <c r="X13" s="106" t="e">
        <f ca="true">+IF(AND(ISNUMBER(OFFSET('Sanitation Data'!$C$11,0,10*ROW('Sanitation Data'!C7))),'Data Summary'!CM13="Yes"),OFFSET('Sanitation Data'!$C$11,0,10*ROW('Sanitation Data'!C7)),NA())</f>
        <v>#N/A</v>
      </c>
      <c r="Y13" s="106" t="e">
        <f ca="true">+IF(AND(ISNUMBER(OFFSET('Sanitation Data'!$C$12,0,10*ROW('Sanitation Data'!C7))),'Data Summary'!CN13="Yes"),OFFSET('Sanitation Data'!$C$12,0,10*ROW('Sanitation Data'!C7)),NA())</f>
        <v>#N/A</v>
      </c>
      <c r="Z13" s="106" t="e">
        <f ca="true">+IF(AND(ISNUMBER(OFFSET('Sanitation Data'!$C$13,0,10*ROW('Sanitation Data'!C7))),'Data Summary'!CO13="Yes"),OFFSET('Sanitation Data'!$C$13,0,10*ROW('Sanitation Data'!C7)),NA())</f>
        <v>#N/A</v>
      </c>
      <c r="AA13" s="106" t="e">
        <f ca="true">+IF(AND(ISNUMBER(OFFSET('Sanitation Data'!$D$5,0,10*ROW('Sanitation Data'!D7))),'Data Summary'!CP13="Yes"),100-OFFSET('Sanitation Data'!$D$5,0,10*ROW('Sanitation Data'!D7)),NA())</f>
        <v>#N/A</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t="e">
        <f ca="true">+IF(AND(ISNUMBER(OFFSET('Sanitation Data'!$E$5,0,10*ROW('Sanitation Data'!E7))),'Data Summary'!CU13="Yes"),100-OFFSET('Sanitation Data'!$E$5,0,10*ROW('Sanitation Data'!E7)),NA())</f>
        <v>#N/A</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t="e">
        <f ca="true">+IF(AND(ISNUMBER(OFFSET('Sanitation Data'!$G$5,0,10*ROW('Sanitation Data'!G7))),'Data Summary'!DE13="Yes"),100-OFFSET('Sanitation Data'!$G$5,0,10*ROW('Sanitation Data'!G7)),NA())</f>
        <v>#N/A</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t="e">
        <f ca="true">+IF(AND(ISNUMBER(OFFSET('Sanitation Data'!$H$5,0,10*ROW('Sanitation Data'!H7))),'Data Summary'!DJ13="Yes"),100-OFFSET('Sanitation Data'!$H$5,0,10*ROW('Sanitation Data'!H7)),NA())</f>
        <v>#N/A</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e">
        <f ca="true">+IF(OFFSET('Water Data'!$B$1,0,10*ROW('Water Data'!B8))="",NA(),OFFSET('Water Data'!$B$1,0,10*ROW('Water Data'!B8)))</f>
        <v>#N/A</v>
      </c>
      <c r="B14" s="59" t="e">
        <f ca="true">+IF(OFFSET('Water Data'!$A$3,0,10*ROW('Water Data'!A8))="",NA(),OFFSET('Water Data'!$A$3,0,10*ROW('Water Data'!A8)))</f>
        <v>#N/A</v>
      </c>
      <c r="C14" s="59" t="e">
        <f ca="true">+IF(OFFSET('Water Data'!$C$3,0,10*ROW('Water Data'!C8))="",NA(),OFFSET('Water Data'!$C$3,0,10*ROW('Water Data'!C8)))</f>
        <v>#N/A</v>
      </c>
      <c r="D14" s="60" t="e">
        <f ca="true">+IF(AND(ISNUMBER(OFFSET('Water Data'!$C$5,0,10*ROW('Water Data'!C8))),'Data Summary'!BS14="Yes"),100-OFFSET('Water Data'!$C$5,0,10*ROW('Water Data'!C8)),NA())</f>
        <v>#N/A</v>
      </c>
      <c r="E14" s="60" t="e">
        <f ca="true">+IF(AND(ISNUMBER(OFFSET('Water Data'!$C$7,0,10*ROW('Water Data'!C8))),'Data Summary'!BT14="Yes"),OFFSET('Water Data'!$C$7,0,10*ROW('Water Data'!C8)),NA())</f>
        <v>#N/A</v>
      </c>
      <c r="F14" s="60" t="e">
        <f ca="true">+IF(AND(ISNUMBER(OFFSET('Water Data'!$C$10,0,10*ROW('Water Data'!C8))),'Data Summary'!BU14="Yes"),OFFSET('Water Data'!$C$10,0,10*ROW('Water Data'!C8)),NA())</f>
        <v>#N/A</v>
      </c>
      <c r="G14" s="60" t="e">
        <f ca="true">+IF(AND(ISNUMBER(OFFSET('Water Data'!$D$5,0,10*ROW('Water Data'!D8))),'Data Summary'!BV14="Yes"),100-OFFSET('Water Data'!$D$5,0,10*ROW('Water Data'!D8)),NA())</f>
        <v>#N/A</v>
      </c>
      <c r="H14" s="60" t="e">
        <f ca="true">+IF(AND(ISNUMBER(OFFSET('Water Data'!$D$7,0,10*ROW('Water Data'!D8))),'Data Summary'!BW14="Yes"),OFFSET('Water Data'!$D$7,0,10*ROW('Water Data'!D8)),NA())</f>
        <v>#N/A</v>
      </c>
      <c r="I14" s="60" t="e">
        <f ca="true">+IF(AND(ISNUMBER(OFFSET('Water Data'!$D$10,0,10*ROW('Water Data'!D8))),'Data Summary'!BX14="Yes"),OFFSET('Water Data'!$D$10,0,10*ROW('Water Data'!D8)),NA())</f>
        <v>#N/A</v>
      </c>
      <c r="J14" s="60" t="e">
        <f ca="true">+IF(AND(ISNUMBER(OFFSET('Water Data'!$E$5,0,10*ROW('Water Data'!E8))),'Data Summary'!BY14="Yes"),100-OFFSET('Water Data'!$E$5,0,10*ROW('Water Data'!E8)),NA())</f>
        <v>#N/A</v>
      </c>
      <c r="K14" s="60" t="e">
        <f ca="true">+IF(AND(ISNUMBER(OFFSET('Water Data'!$E$7,0,10*ROW('Water Data'!E8))),'Data Summary'!BZ14="Yes"),OFFSET('Water Data'!$E$7,0,10*ROW('Water Data'!E8)),NA())</f>
        <v>#N/A</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t="e">
        <f ca="true">+IF(AND(ISNUMBER(OFFSET('Water Data'!$G$5,0,10*ROW('Water Data'!G8))),'Data Summary'!CE14="Yes"),100-OFFSET('Water Data'!$G$5,0,10*ROW('Water Data'!G8)),NA())</f>
        <v>#N/A</v>
      </c>
      <c r="Q14" s="60" t="e">
        <f ca="true">+IF(AND(ISNUMBER(OFFSET('Water Data'!$G$7,0,10*ROW('Water Data'!G8))),'Data Summary'!CF14="Yes"),OFFSET('Water Data'!$G$7,0,10*ROW('Water Data'!G8)),NA())</f>
        <v>#N/A</v>
      </c>
      <c r="R14" s="60" t="e">
        <f ca="true">+IF(AND(ISNUMBER(OFFSET('Water Data'!$G$10,0,10*ROW('Water Data'!G8))),'Data Summary'!CG14="Yes"),OFFSET('Water Data'!$G$10,0,10*ROW('Water Data'!G8)),NA())</f>
        <v>#N/A</v>
      </c>
      <c r="S14" s="60" t="e">
        <f ca="true">+IF(AND(ISNUMBER(OFFSET('Water Data'!$H$5,0,10*ROW('Water Data'!H8))),'Data Summary'!CH14="Yes"),100-OFFSET('Water Data'!$H$5,0,10*ROW('Water Data'!H8)),NA())</f>
        <v>#N/A</v>
      </c>
      <c r="T14" s="60" t="e">
        <f ca="true">+IF(AND(ISNUMBER(OFFSET('Water Data'!$H$7,0,10*ROW('Water Data'!H8))),'Data Summary'!CI14="Yes"),OFFSET('Water Data'!$H$7,0,10*ROW('Water Data'!H8)),NA())</f>
        <v>#N/A</v>
      </c>
      <c r="U14" s="60" t="e">
        <f ca="true">+IF(AND(ISNUMBER(OFFSET('Water Data'!$H$10,0,10*ROW('Water Data'!H8))),'Data Summary'!CJ14="Yes"),OFFSET('Water Data'!$H$10,0,10*ROW('Water Data'!H8)),NA())</f>
        <v>#N/A</v>
      </c>
      <c r="V14" s="106" t="e">
        <f ca="true">+IF(AND(ISNUMBER(OFFSET('Sanitation Data'!$C$5,0,10*ROW('Sanitation Data'!C8))),'Data Summary'!CK14="Yes"),100-OFFSET('Sanitation Data'!$C$5,0,10*ROW('Sanitation Data'!C8)),NA())</f>
        <v>#N/A</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t="e">
        <f ca="true">+IF(AND(ISNUMBER(OFFSET('Sanitation Data'!$D$5,0,10*ROW('Sanitation Data'!D8))),'Data Summary'!CP14="Yes"),100-OFFSET('Sanitation Data'!$D$5,0,10*ROW('Sanitation Data'!D8)),NA())</f>
        <v>#N/A</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t="e">
        <f ca="true">+IF(AND(ISNUMBER(OFFSET('Sanitation Data'!$E$5,0,10*ROW('Sanitation Data'!E8))),'Data Summary'!CU14="Yes"),100-OFFSET('Sanitation Data'!$E$5,0,10*ROW('Sanitation Data'!E8)),NA())</f>
        <v>#N/A</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t="e">
        <f ca="true">+IF(AND(ISNUMBER(OFFSET('Sanitation Data'!$G$5,0,10*ROW('Sanitation Data'!G8))),'Data Summary'!DE14="Yes"),100-OFFSET('Sanitation Data'!$G$5,0,10*ROW('Sanitation Data'!G8)),NA())</f>
        <v>#N/A</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t="e">
        <f ca="true">+IF(AND(ISNUMBER(OFFSET('Sanitation Data'!$H$5,0,10*ROW('Sanitation Data'!H8))),'Data Summary'!DJ14="Yes"),100-OFFSET('Sanitation Data'!$H$5,0,10*ROW('Sanitation Data'!H8)),NA())</f>
        <v>#N/A</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e">
        <f ca="true">+IF(OFFSET('Water Data'!$B$1,0,10*ROW('Water Data'!B9))="",NA(),OFFSET('Water Data'!$B$1,0,10*ROW('Water Data'!B9)))</f>
        <v>#N/A</v>
      </c>
      <c r="B15" s="59" t="e">
        <f ca="true">+IF(OFFSET('Water Data'!$A$3,0,10*ROW('Water Data'!A9))="",NA(),OFFSET('Water Data'!$A$3,0,10*ROW('Water Data'!A9)))</f>
        <v>#N/A</v>
      </c>
      <c r="C15" s="59" t="e">
        <f ca="true">+IF(OFFSET('Water Data'!$C$3,0,10*ROW('Water Data'!C9))="",NA(),OFFSET('Water Data'!$C$3,0,10*ROW('Water Data'!C9)))</f>
        <v>#N/A</v>
      </c>
      <c r="D15" s="60" t="e">
        <f ca="true">+IF(AND(ISNUMBER(OFFSET('Water Data'!$C$5,0,10*ROW('Water Data'!C9))),'Data Summary'!BS15="Yes"),100-OFFSET('Water Data'!$C$5,0,10*ROW('Water Data'!C9)),NA())</f>
        <v>#N/A</v>
      </c>
      <c r="E15" s="60" t="e">
        <f ca="true">+IF(AND(ISNUMBER(OFFSET('Water Data'!$C$7,0,10*ROW('Water Data'!C9))),'Data Summary'!BT15="Yes"),OFFSET('Water Data'!$C$7,0,10*ROW('Water Data'!C9)),NA())</f>
        <v>#N/A</v>
      </c>
      <c r="F15" s="60" t="e">
        <f ca="true">+IF(AND(ISNUMBER(OFFSET('Water Data'!$C$10,0,10*ROW('Water Data'!C9))),'Data Summary'!BU15="Yes"),OFFSET('Water Data'!$C$10,0,10*ROW('Water Data'!C9)),NA())</f>
        <v>#N/A</v>
      </c>
      <c r="G15" s="60" t="e">
        <f ca="true">+IF(AND(ISNUMBER(OFFSET('Water Data'!$D$5,0,10*ROW('Water Data'!D9))),'Data Summary'!BV15="Yes"),100-OFFSET('Water Data'!$D$5,0,10*ROW('Water Data'!D9)),NA())</f>
        <v>#N/A</v>
      </c>
      <c r="H15" s="60" t="e">
        <f ca="true">+IF(AND(ISNUMBER(OFFSET('Water Data'!$D$7,0,10*ROW('Water Data'!D9))),'Data Summary'!BW15="Yes"),OFFSET('Water Data'!$D$7,0,10*ROW('Water Data'!D9)),NA())</f>
        <v>#N/A</v>
      </c>
      <c r="I15" s="60" t="e">
        <f ca="true">+IF(AND(ISNUMBER(OFFSET('Water Data'!$D$10,0,10*ROW('Water Data'!D9))),'Data Summary'!BX15="Yes"),OFFSET('Water Data'!$D$10,0,10*ROW('Water Data'!D9)),NA())</f>
        <v>#N/A</v>
      </c>
      <c r="J15" s="60" t="e">
        <f ca="true">+IF(AND(ISNUMBER(OFFSET('Water Data'!$E$5,0,10*ROW('Water Data'!E9))),'Data Summary'!BY15="Yes"),100-OFFSET('Water Data'!$E$5,0,10*ROW('Water Data'!E9)),NA())</f>
        <v>#N/A</v>
      </c>
      <c r="K15" s="60" t="e">
        <f ca="true">+IF(AND(ISNUMBER(OFFSET('Water Data'!$E$7,0,10*ROW('Water Data'!E9))),'Data Summary'!BZ15="Yes"),OFFSET('Water Data'!$E$7,0,10*ROW('Water Data'!E9)),NA())</f>
        <v>#N/A</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t="e">
        <f ca="true">+IF(AND(ISNUMBER(OFFSET('Water Data'!$G$5,0,10*ROW('Water Data'!G9))),'Data Summary'!CE15="Yes"),100-OFFSET('Water Data'!$G$5,0,10*ROW('Water Data'!G9)),NA())</f>
        <v>#N/A</v>
      </c>
      <c r="Q15" s="60" t="e">
        <f ca="true">+IF(AND(ISNUMBER(OFFSET('Water Data'!$G$7,0,10*ROW('Water Data'!G9))),'Data Summary'!CF15="Yes"),OFFSET('Water Data'!$G$7,0,10*ROW('Water Data'!G9)),NA())</f>
        <v>#N/A</v>
      </c>
      <c r="R15" s="60" t="e">
        <f ca="true">+IF(AND(ISNUMBER(OFFSET('Water Data'!$G$10,0,10*ROW('Water Data'!G9))),'Data Summary'!CG15="Yes"),OFFSET('Water Data'!$G$10,0,10*ROW('Water Data'!G9)),NA())</f>
        <v>#N/A</v>
      </c>
      <c r="S15" s="60" t="e">
        <f ca="true">+IF(AND(ISNUMBER(OFFSET('Water Data'!$H$5,0,10*ROW('Water Data'!H9))),'Data Summary'!CH15="Yes"),100-OFFSET('Water Data'!$H$5,0,10*ROW('Water Data'!H9)),NA())</f>
        <v>#N/A</v>
      </c>
      <c r="T15" s="60" t="e">
        <f ca="true">+IF(AND(ISNUMBER(OFFSET('Water Data'!$H$7,0,10*ROW('Water Data'!H9))),'Data Summary'!CI15="Yes"),OFFSET('Water Data'!$H$7,0,10*ROW('Water Data'!H9)),NA())</f>
        <v>#N/A</v>
      </c>
      <c r="U15" s="60" t="e">
        <f ca="true">+IF(AND(ISNUMBER(OFFSET('Water Data'!$H$10,0,10*ROW('Water Data'!H9))),'Data Summary'!CJ15="Yes"),OFFSET('Water Data'!$H$10,0,10*ROW('Water Data'!H9)),NA())</f>
        <v>#N/A</v>
      </c>
      <c r="V15" s="106" t="e">
        <f ca="true">+IF(AND(ISNUMBER(OFFSET('Sanitation Data'!$C$5,0,10*ROW('Sanitation Data'!C9))),'Data Summary'!CK15="Yes"),100-OFFSET('Sanitation Data'!$C$5,0,10*ROW('Sanitation Data'!C9)),NA())</f>
        <v>#N/A</v>
      </c>
      <c r="W15" s="106" t="e">
        <f ca="true">+IF(AND(ISNUMBER(OFFSET('Sanitation Data'!$C$7,0,10*ROW('Sanitation Data'!C9))),'Data Summary'!CL15="Yes"),OFFSET('Sanitation Data'!$C$7,0,10*ROW('Sanitation Data'!C9)),NA())</f>
        <v>#N/A</v>
      </c>
      <c r="X15" s="106" t="e">
        <f ca="true">+IF(AND(ISNUMBER(OFFSET('Sanitation Data'!$C$11,0,10*ROW('Sanitation Data'!C9))),'Data Summary'!CM15="Yes"),OFFSET('Sanitation Data'!$C$11,0,10*ROW('Sanitation Data'!C9)),NA())</f>
        <v>#N/A</v>
      </c>
      <c r="Y15" s="106" t="e">
        <f ca="true">+IF(AND(ISNUMBER(OFFSET('Sanitation Data'!$C$12,0,10*ROW('Sanitation Data'!C9))),'Data Summary'!CN15="Yes"),OFFSET('Sanitation Data'!$C$12,0,10*ROW('Sanitation Data'!C9)),NA())</f>
        <v>#N/A</v>
      </c>
      <c r="Z15" s="106" t="e">
        <f ca="true">+IF(AND(ISNUMBER(OFFSET('Sanitation Data'!$C$13,0,10*ROW('Sanitation Data'!C9))),'Data Summary'!CO15="Yes"),OFFSET('Sanitation Data'!$C$13,0,10*ROW('Sanitation Data'!C9)),NA())</f>
        <v>#N/A</v>
      </c>
      <c r="AA15" s="106" t="e">
        <f ca="true">+IF(AND(ISNUMBER(OFFSET('Sanitation Data'!$D$5,0,10*ROW('Sanitation Data'!D9))),'Data Summary'!CP15="Yes"),100-OFFSET('Sanitation Data'!$D$5,0,10*ROW('Sanitation Data'!D9)),NA())</f>
        <v>#N/A</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t="e">
        <f ca="true">+IF(AND(ISNUMBER(OFFSET('Sanitation Data'!$E$5,0,10*ROW('Sanitation Data'!E9))),'Data Summary'!CU15="Yes"),100-OFFSET('Sanitation Data'!$E$5,0,10*ROW('Sanitation Data'!E9)),NA())</f>
        <v>#N/A</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t="e">
        <f ca="true">+IF(AND(ISNUMBER(OFFSET('Sanitation Data'!$G$5,0,10*ROW('Sanitation Data'!G9))),'Data Summary'!DE15="Yes"),100-OFFSET('Sanitation Data'!$G$5,0,10*ROW('Sanitation Data'!G9)),NA())</f>
        <v>#N/A</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t="e">
        <f ca="true">+IF(AND(ISNUMBER(OFFSET('Sanitation Data'!$H$5,0,10*ROW('Sanitation Data'!H9))),'Data Summary'!DJ15="Yes"),100-OFFSET('Sanitation Data'!$H$5,0,10*ROW('Sanitation Data'!H9)),NA())</f>
        <v>#N/A</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e">
        <f ca="true">+IF(OFFSET('Water Data'!$B$1,0,10*ROW('Water Data'!B10))="",NA(),OFFSET('Water Data'!$B$1,0,10*ROW('Water Data'!B10)))</f>
        <v>#N/A</v>
      </c>
      <c r="B16" s="59" t="e">
        <f ca="true">+IF(OFFSET('Water Data'!$A$3,0,10*ROW('Water Data'!A10))="",NA(),OFFSET('Water Data'!$A$3,0,10*ROW('Water Data'!A10)))</f>
        <v>#N/A</v>
      </c>
      <c r="C16" s="59" t="e">
        <f ca="true">+IF(OFFSET('Water Data'!$C$3,0,10*ROW('Water Data'!C10))="",NA(),OFFSET('Water Data'!$C$3,0,10*ROW('Water Data'!C10)))</f>
        <v>#N/A</v>
      </c>
      <c r="D16" s="60" t="e">
        <f ca="true">+IF(AND(ISNUMBER(OFFSET('Water Data'!$C$5,0,10*ROW('Water Data'!C10))),'Data Summary'!BS16="Yes"),100-OFFSET('Water Data'!$C$5,0,10*ROW('Water Data'!C10)),NA())</f>
        <v>#N/A</v>
      </c>
      <c r="E16" s="60" t="e">
        <f ca="true">+IF(AND(ISNUMBER(OFFSET('Water Data'!$C$7,0,10*ROW('Water Data'!C10))),'Data Summary'!BT16="Yes"),OFFSET('Water Data'!$C$7,0,10*ROW('Water Data'!C10)),NA())</f>
        <v>#N/A</v>
      </c>
      <c r="F16" s="60" t="e">
        <f ca="true">+IF(AND(ISNUMBER(OFFSET('Water Data'!$C$10,0,10*ROW('Water Data'!C10))),'Data Summary'!BU16="Yes"),OFFSET('Water Data'!$C$10,0,10*ROW('Water Data'!C10)),NA())</f>
        <v>#N/A</v>
      </c>
      <c r="G16" s="60" t="e">
        <f ca="true">+IF(AND(ISNUMBER(OFFSET('Water Data'!$D$5,0,10*ROW('Water Data'!D10))),'Data Summary'!BV16="Yes"),100-OFFSET('Water Data'!$D$5,0,10*ROW('Water Data'!D10)),NA())</f>
        <v>#N/A</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t="e">
        <f ca="true">+IF(AND(ISNUMBER(OFFSET('Water Data'!$E$5,0,10*ROW('Water Data'!E10))),'Data Summary'!BY16="Yes"),100-OFFSET('Water Data'!$E$5,0,10*ROW('Water Data'!E10)),NA())</f>
        <v>#N/A</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t="e">
        <f ca="true">+IF(AND(ISNUMBER(OFFSET('Water Data'!$G$5,0,10*ROW('Water Data'!G10))),'Data Summary'!CE16="Yes"),100-OFFSET('Water Data'!$G$5,0,10*ROW('Water Data'!G10)),NA())</f>
        <v>#N/A</v>
      </c>
      <c r="Q16" s="60" t="e">
        <f ca="true">+IF(AND(ISNUMBER(OFFSET('Water Data'!$G$7,0,10*ROW('Water Data'!G10))),'Data Summary'!CF16="Yes"),OFFSET('Water Data'!$G$7,0,10*ROW('Water Data'!G10)),NA())</f>
        <v>#N/A</v>
      </c>
      <c r="R16" s="60" t="e">
        <f ca="true">+IF(AND(ISNUMBER(OFFSET('Water Data'!$G$10,0,10*ROW('Water Data'!G10))),'Data Summary'!CG16="Yes"),OFFSET('Water Data'!$G$10,0,10*ROW('Water Data'!G10)),NA())</f>
        <v>#N/A</v>
      </c>
      <c r="S16" s="60" t="e">
        <f ca="true">+IF(AND(ISNUMBER(OFFSET('Water Data'!$H$5,0,10*ROW('Water Data'!H10))),'Data Summary'!CH16="Yes"),100-OFFSET('Water Data'!$H$5,0,10*ROW('Water Data'!H10)),NA())</f>
        <v>#N/A</v>
      </c>
      <c r="T16" s="60" t="e">
        <f ca="true">+IF(AND(ISNUMBER(OFFSET('Water Data'!$H$7,0,10*ROW('Water Data'!H10))),'Data Summary'!CI16="Yes"),OFFSET('Water Data'!$H$7,0,10*ROW('Water Data'!H10)),NA())</f>
        <v>#N/A</v>
      </c>
      <c r="U16" s="60" t="e">
        <f ca="true">+IF(AND(ISNUMBER(OFFSET('Water Data'!$H$10,0,10*ROW('Water Data'!H10))),'Data Summary'!CJ16="Yes"),OFFSET('Water Data'!$H$10,0,10*ROW('Water Data'!H10)),NA())</f>
        <v>#N/A</v>
      </c>
      <c r="V16" s="106" t="e">
        <f ca="true">+IF(AND(ISNUMBER(OFFSET('Sanitation Data'!$C$5,0,10*ROW('Sanitation Data'!C10))),'Data Summary'!CK16="Yes"),100-OFFSET('Sanitation Data'!$C$5,0,10*ROW('Sanitation Data'!C10)),NA())</f>
        <v>#N/A</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t="e">
        <f ca="true">+IF(AND(ISNUMBER(OFFSET('Sanitation Data'!$D$5,0,10*ROW('Sanitation Data'!D10))),'Data Summary'!CP16="Yes"),100-OFFSET('Sanitation Data'!$D$5,0,10*ROW('Sanitation Data'!D10)),NA())</f>
        <v>#N/A</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t="e">
        <f ca="true">+IF(AND(ISNUMBER(OFFSET('Sanitation Data'!$E$5,0,10*ROW('Sanitation Data'!E10))),'Data Summary'!CU16="Yes"),100-OFFSET('Sanitation Data'!$E$5,0,10*ROW('Sanitation Data'!E10)),NA())</f>
        <v>#N/A</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t="e">
        <f ca="true">+IF(AND(ISNUMBER(OFFSET('Sanitation Data'!$G$5,0,10*ROW('Sanitation Data'!G10))),'Data Summary'!DE16="Yes"),100-OFFSET('Sanitation Data'!$G$5,0,10*ROW('Sanitation Data'!G10)),NA())</f>
        <v>#N/A</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t="e">
        <f ca="true">+IF(AND(ISNUMBER(OFFSET('Sanitation Data'!$H$5,0,10*ROW('Sanitation Data'!H10))),'Data Summary'!DJ16="Yes"),100-OFFSET('Sanitation Data'!$H$5,0,10*ROW('Sanitation Data'!H10)),NA())</f>
        <v>#N/A</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e">
        <f ca="true">+IF(OFFSET('Water Data'!$B$1,0,10*ROW('Water Data'!B11))="",NA(),OFFSET('Water Data'!$B$1,0,10*ROW('Water Data'!B11)))</f>
        <v>#N/A</v>
      </c>
      <c r="B17" s="59" t="e">
        <f ca="true">+IF(OFFSET('Water Data'!$A$3,0,10*ROW('Water Data'!A11))="",NA(),OFFSET('Water Data'!$A$3,0,10*ROW('Water Data'!A11)))</f>
        <v>#N/A</v>
      </c>
      <c r="C17" s="59" t="e">
        <f ca="true">+IF(OFFSET('Water Data'!$C$3,0,10*ROW('Water Data'!C11))="",NA(),OFFSET('Water Data'!$C$3,0,10*ROW('Water Data'!C11)))</f>
        <v>#N/A</v>
      </c>
      <c r="D17" s="60" t="e">
        <f ca="true">+IF(AND(ISNUMBER(OFFSET('Water Data'!$C$5,0,10*ROW('Water Data'!C11))),'Data Summary'!BS17="Yes"),100-OFFSET('Water Data'!$C$5,0,10*ROW('Water Data'!C11)),NA())</f>
        <v>#N/A</v>
      </c>
      <c r="E17" s="60" t="e">
        <f ca="true">+IF(AND(ISNUMBER(OFFSET('Water Data'!$C$7,0,10*ROW('Water Data'!C11))),'Data Summary'!BT17="Yes"),OFFSET('Water Data'!$C$7,0,10*ROW('Water Data'!C11)),NA())</f>
        <v>#N/A</v>
      </c>
      <c r="F17" s="60" t="e">
        <f ca="true">+IF(AND(ISNUMBER(OFFSET('Water Data'!$C$10,0,10*ROW('Water Data'!C11))),'Data Summary'!BU17="Yes"),OFFSET('Water Data'!$C$10,0,10*ROW('Water Data'!C11)),NA())</f>
        <v>#N/A</v>
      </c>
      <c r="G17" s="60" t="e">
        <f ca="true">+IF(AND(ISNUMBER(OFFSET('Water Data'!$D$5,0,10*ROW('Water Data'!D11))),'Data Summary'!BV17="Yes"),100-OFFSET('Water Data'!$D$5,0,10*ROW('Water Data'!D11)),NA())</f>
        <v>#N/A</v>
      </c>
      <c r="H17" s="60" t="e">
        <f ca="true">+IF(AND(ISNUMBER(OFFSET('Water Data'!$D$7,0,10*ROW('Water Data'!D11))),'Data Summary'!BW17="Yes"),OFFSET('Water Data'!$D$7,0,10*ROW('Water Data'!D11)),NA())</f>
        <v>#N/A</v>
      </c>
      <c r="I17" s="60" t="e">
        <f ca="true">+IF(AND(ISNUMBER(OFFSET('Water Data'!$D$10,0,10*ROW('Water Data'!D11))),'Data Summary'!BX17="Yes"),OFFSET('Water Data'!$D$10,0,10*ROW('Water Data'!D11)),NA())</f>
        <v>#N/A</v>
      </c>
      <c r="J17" s="60" t="e">
        <f ca="true">+IF(AND(ISNUMBER(OFFSET('Water Data'!$E$5,0,10*ROW('Water Data'!E11))),'Data Summary'!BY17="Yes"),100-OFFSET('Water Data'!$E$5,0,10*ROW('Water Data'!E11)),NA())</f>
        <v>#N/A</v>
      </c>
      <c r="K17" s="60" t="e">
        <f ca="true">+IF(AND(ISNUMBER(OFFSET('Water Data'!$E$7,0,10*ROW('Water Data'!E11))),'Data Summary'!BZ17="Yes"),OFFSET('Water Data'!$E$7,0,10*ROW('Water Data'!E11)),NA())</f>
        <v>#N/A</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t="e">
        <f ca="true">+IF(AND(ISNUMBER(OFFSET('Water Data'!$G$5,0,10*ROW('Water Data'!G11))),'Data Summary'!CE17="Yes"),100-OFFSET('Water Data'!$G$5,0,10*ROW('Water Data'!G11)),NA())</f>
        <v>#N/A</v>
      </c>
      <c r="Q17" s="60" t="e">
        <f ca="true">+IF(AND(ISNUMBER(OFFSET('Water Data'!$G$7,0,10*ROW('Water Data'!G11))),'Data Summary'!CF17="Yes"),OFFSET('Water Data'!$G$7,0,10*ROW('Water Data'!G11)),NA())</f>
        <v>#N/A</v>
      </c>
      <c r="R17" s="60" t="e">
        <f ca="true">+IF(AND(ISNUMBER(OFFSET('Water Data'!$G$10,0,10*ROW('Water Data'!G11))),'Data Summary'!CG17="Yes"),OFFSET('Water Data'!$G$10,0,10*ROW('Water Data'!G11)),NA())</f>
        <v>#N/A</v>
      </c>
      <c r="S17" s="60" t="e">
        <f ca="true">+IF(AND(ISNUMBER(OFFSET('Water Data'!$H$5,0,10*ROW('Water Data'!H11))),'Data Summary'!CH17="Yes"),100-OFFSET('Water Data'!$H$5,0,10*ROW('Water Data'!H11)),NA())</f>
        <v>#N/A</v>
      </c>
      <c r="T17" s="60" t="e">
        <f ca="true">+IF(AND(ISNUMBER(OFFSET('Water Data'!$H$7,0,10*ROW('Water Data'!H11))),'Data Summary'!CI17="Yes"),OFFSET('Water Data'!$H$7,0,10*ROW('Water Data'!H11)),NA())</f>
        <v>#N/A</v>
      </c>
      <c r="U17" s="60" t="e">
        <f ca="true">+IF(AND(ISNUMBER(OFFSET('Water Data'!$H$10,0,10*ROW('Water Data'!H11))),'Data Summary'!CJ17="Yes"),OFFSET('Water Data'!$H$10,0,10*ROW('Water Data'!H11)),NA())</f>
        <v>#N/A</v>
      </c>
      <c r="V17" s="106" t="e">
        <f ca="true">+IF(AND(ISNUMBER(OFFSET('Sanitation Data'!$C$5,0,10*ROW('Sanitation Data'!C11))),'Data Summary'!CK17="Yes"),100-OFFSET('Sanitation Data'!$C$5,0,10*ROW('Sanitation Data'!C11)),NA())</f>
        <v>#N/A</v>
      </c>
      <c r="W17" s="106" t="e">
        <f ca="true">+IF(AND(ISNUMBER(OFFSET('Sanitation Data'!$C$7,0,10*ROW('Sanitation Data'!C11))),'Data Summary'!CL17="Yes"),OFFSET('Sanitation Data'!$C$7,0,10*ROW('Sanitation Data'!C11)),NA())</f>
        <v>#N/A</v>
      </c>
      <c r="X17" s="106" t="e">
        <f ca="true">+IF(AND(ISNUMBER(OFFSET('Sanitation Data'!$C$11,0,10*ROW('Sanitation Data'!C11))),'Data Summary'!CM17="Yes"),OFFSET('Sanitation Data'!$C$11,0,10*ROW('Sanitation Data'!C11)),NA())</f>
        <v>#N/A</v>
      </c>
      <c r="Y17" s="106" t="e">
        <f ca="true">+IF(AND(ISNUMBER(OFFSET('Sanitation Data'!$C$12,0,10*ROW('Sanitation Data'!C11))),'Data Summary'!CN17="Yes"),OFFSET('Sanitation Data'!$C$12,0,10*ROW('Sanitation Data'!C11)),NA())</f>
        <v>#N/A</v>
      </c>
      <c r="Z17" s="106" t="e">
        <f ca="true">+IF(AND(ISNUMBER(OFFSET('Sanitation Data'!$C$13,0,10*ROW('Sanitation Data'!C11))),'Data Summary'!CO17="Yes"),OFFSET('Sanitation Data'!$C$13,0,10*ROW('Sanitation Data'!C11)),NA())</f>
        <v>#N/A</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t="e">
        <f ca="true">+IF(AND(ISNUMBER(OFFSET('Sanitation Data'!$G$5,0,10*ROW('Sanitation Data'!G11))),'Data Summary'!DE17="Yes"),100-OFFSET('Sanitation Data'!$G$5,0,10*ROW('Sanitation Data'!G11)),NA())</f>
        <v>#N/A</v>
      </c>
      <c r="AQ17" s="106" t="e">
        <f ca="true">+IF(AND(ISNUMBER(OFFSET('Sanitation Data'!$G$7,0,10*ROW('Sanitation Data'!G11))),'Data Summary'!DF17="Yes"),OFFSET('Sanitation Data'!$G$7,0,10*ROW('Sanitation Data'!G11)),NA())</f>
        <v>#N/A</v>
      </c>
      <c r="AR17" s="106" t="e">
        <f ca="true">+IF(AND(ISNUMBER(OFFSET('Sanitation Data'!$G$11,0,10*ROW('Sanitation Data'!G11))),'Data Summary'!DG17="Yes"),OFFSET('Sanitation Data'!$G$11,0,10*ROW('Sanitation Data'!G11)),NA())</f>
        <v>#N/A</v>
      </c>
      <c r="AS17" s="106" t="e">
        <f ca="true">+IF(AND(ISNUMBER(OFFSET('Sanitation Data'!$G$12,0,10*ROW('Sanitation Data'!G11))),'Data Summary'!DH17="Yes"),OFFSET('Sanitation Data'!$G$12,0,10*ROW('Sanitation Data'!G11)),NA())</f>
        <v>#N/A</v>
      </c>
      <c r="AT17" s="106" t="e">
        <f ca="true">+IF(AND(ISNUMBER(OFFSET('Sanitation Data'!$G$13,0,10*ROW('Sanitation Data'!G11))),'Data Summary'!DI17="Yes"),OFFSET('Sanitation Data'!$G$13,0,10*ROW('Sanitation Data'!G11)),NA())</f>
        <v>#N/A</v>
      </c>
      <c r="AU17" s="106" t="e">
        <f ca="true">+IF(AND(ISNUMBER(OFFSET('Sanitation Data'!$H$5,0,10*ROW('Sanitation Data'!H11))),'Data Summary'!DJ17="Yes"),100-OFFSET('Sanitation Data'!$H$5,0,10*ROW('Sanitation Data'!H11)),NA())</f>
        <v>#N/A</v>
      </c>
      <c r="AV17" s="106" t="e">
        <f ca="true">+IF(AND(ISNUMBER(OFFSET('Sanitation Data'!$H$7,0,10*ROW('Sanitation Data'!H11))),'Data Summary'!DK17="Yes"),OFFSET('Sanitation Data'!$H$7,0,10*ROW('Sanitation Data'!H11)),NA())</f>
        <v>#N/A</v>
      </c>
      <c r="AW17" s="106" t="e">
        <f ca="true">+IF(AND(ISNUMBER(OFFSET('Sanitation Data'!$H$11,0,10*ROW('Sanitation Data'!H11))),'Data Summary'!DL17="Yes"),OFFSET('Sanitation Data'!$H$11,0,10*ROW('Sanitation Data'!H11)),NA())</f>
        <v>#N/A</v>
      </c>
      <c r="AX17" s="106" t="e">
        <f ca="true">+IF(AND(ISNUMBER(OFFSET('Sanitation Data'!$H$12,0,10*ROW('Sanitation Data'!H11))),'Data Summary'!DM17="Yes"),OFFSET('Sanitation Data'!$H$12,0,10*ROW('Sanitation Data'!H11)),NA())</f>
        <v>#N/A</v>
      </c>
      <c r="AY17" s="106" t="e">
        <f ca="true">+IF(AND(ISNUMBER(OFFSET('Sanitation Data'!$H$13,0,10*ROW('Sanitation Data'!H11))),'Data Summary'!DN17="Yes"),OFFSET('Sanitation Data'!$H$13,0,10*ROW('Sanitation Data'!H11)),NA())</f>
        <v>#N/A</v>
      </c>
      <c r="AZ17" s="111" t="e">
        <f ca="true">+IF(AND(ISNUMBER(OFFSET('Hygiene Data'!$C$6,0,10*ROW('Hygiene Data'!C11))),'Data Summary'!DO17="Yes"),OFFSET('Hygiene Data'!$C$6,0,10*ROW('Hygiene Data'!C11)),NA())</f>
        <v>#N/A</v>
      </c>
      <c r="BA17" s="111" t="e">
        <f ca="true">+IF(AND(ISNUMBER(OFFSET('Hygiene Data'!$C$8,0,10*ROW('Hygiene Data'!C11))),'Data Summary'!DP17="Yes"),OFFSET('Hygiene Data'!$C$8,0,10*ROW('Hygiene Data'!C11)),NA())</f>
        <v>#N/A</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t="e">
        <f ca="true">+IF(AND(ISNUMBER(OFFSET('Hygiene Data'!$G$6,0,10*ROW('Hygiene Data'!G11))),'Data Summary'!EA17="Yes"),OFFSET('Hygiene Data'!$G$6,0,10*ROW('Hygiene Data'!G11)),NA())</f>
        <v>#N/A</v>
      </c>
      <c r="BM17" s="111" t="e">
        <f ca="true">+IF(AND(ISNUMBER(OFFSET('Hygiene Data'!$G$8,0,10*ROW('Hygiene Data'!G11))),'Data Summary'!EB17="Yes"),OFFSET('Hygiene Data'!$G$8,0,10*ROW('Hygiene Data'!G11)),NA())</f>
        <v>#N/A</v>
      </c>
      <c r="BN17" s="111" t="e">
        <f ca="true">+IF(AND(ISNUMBER(OFFSET('Hygiene Data'!$G$10,0,10*ROW('Hygiene Data'!G11))),'Data Summary'!EC17="Yes"),OFFSET('Hygiene Data'!$G$10,0,10*ROW('Hygiene Data'!G11)),NA())</f>
        <v>#N/A</v>
      </c>
      <c r="BO17" s="111" t="e">
        <f ca="true">+IF(AND(ISNUMBER(OFFSET('Hygiene Data'!$H$6,0,10*ROW('Hygiene Data'!H11))),'Data Summary'!ED17="Yes"),OFFSET('Hygiene Data'!$H$6,0,10*ROW('Hygiene Data'!H11)),NA())</f>
        <v>#N/A</v>
      </c>
      <c r="BP17" s="111" t="e">
        <f ca="true">+IF(AND(ISNUMBER(OFFSET('Hygiene Data'!$H$8,0,10*ROW('Hygiene Data'!H11))),'Data Summary'!EE17="Yes"),OFFSET('Hygiene Data'!$H$8,0,10*ROW('Hygiene Data'!H11)),NA())</f>
        <v>#N/A</v>
      </c>
      <c r="BQ17" s="111" t="e">
        <f ca="true">+IF(AND(ISNUMBER(OFFSET('Hygiene Data'!$H$10,0,10*ROW('Hygiene Data'!H11))),'Data Summary'!EF17="Yes"),OFFSET('Hygiene Data'!$H$10,0,10*ROW('Hygiene Data'!H11)),NA())</f>
        <v>#N/A</v>
      </c>
    </row>
    <row r="18" x14ac:dyDescent="0.2">
      <c r="A18" s="59" t="e">
        <f ca="true">+IF(OFFSET('Water Data'!$B$1,0,10*ROW('Water Data'!B12))="",NA(),OFFSET('Water Data'!$B$1,0,10*ROW('Water Data'!B12)))</f>
        <v>#N/A</v>
      </c>
      <c r="B18" s="59" t="e">
        <f ca="true">+IF(OFFSET('Water Data'!$A$3,0,10*ROW('Water Data'!A12))="",NA(),OFFSET('Water Data'!$A$3,0,10*ROW('Water Data'!A12)))</f>
        <v>#N/A</v>
      </c>
      <c r="C18" s="59" t="e">
        <f ca="true">+IF(OFFSET('Water Data'!$C$3,0,10*ROW('Water Data'!C12))="",NA(),OFFSET('Water Data'!$C$3,0,10*ROW('Water Data'!C12)))</f>
        <v>#N/A</v>
      </c>
      <c r="D18" s="60" t="e">
        <f ca="true">+IF(AND(ISNUMBER(OFFSET('Water Data'!$C$5,0,10*ROW('Water Data'!C12))),'Data Summary'!BS18="Yes"),100-OFFSET('Water Data'!$C$5,0,10*ROW('Water Data'!C12)),NA())</f>
        <v>#N/A</v>
      </c>
      <c r="E18" s="60" t="e">
        <f ca="true">+IF(AND(ISNUMBER(OFFSET('Water Data'!$C$7,0,10*ROW('Water Data'!C12))),'Data Summary'!BT18="Yes"),OFFSET('Water Data'!$C$7,0,10*ROW('Water Data'!C12)),NA())</f>
        <v>#N/A</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t="e">
        <f ca="true">+IF(AND(ISNUMBER(OFFSET('Water Data'!$G$5,0,10*ROW('Water Data'!G12))),'Data Summary'!CE18="Yes"),100-OFFSET('Water Data'!$G$5,0,10*ROW('Water Data'!G12)),NA())</f>
        <v>#N/A</v>
      </c>
      <c r="Q18" s="60" t="e">
        <f ca="true">+IF(AND(ISNUMBER(OFFSET('Water Data'!$G$7,0,10*ROW('Water Data'!G12))),'Data Summary'!CF18="Yes"),OFFSET('Water Data'!$G$7,0,10*ROW('Water Data'!G12)),NA())</f>
        <v>#N/A</v>
      </c>
      <c r="R18" s="60" t="e">
        <f ca="true">+IF(AND(ISNUMBER(OFFSET('Water Data'!$G$10,0,10*ROW('Water Data'!G12))),'Data Summary'!CG18="Yes"),OFFSET('Water Data'!$G$10,0,10*ROW('Water Data'!G12)),NA())</f>
        <v>#N/A</v>
      </c>
      <c r="S18" s="60" t="e">
        <f ca="true">+IF(AND(ISNUMBER(OFFSET('Water Data'!$H$5,0,10*ROW('Water Data'!H12))),'Data Summary'!CH18="Yes"),100-OFFSET('Water Data'!$H$5,0,10*ROW('Water Data'!H12)),NA())</f>
        <v>#N/A</v>
      </c>
      <c r="T18" s="60" t="e">
        <f ca="true">+IF(AND(ISNUMBER(OFFSET('Water Data'!$H$7,0,10*ROW('Water Data'!H12))),'Data Summary'!CI18="Yes"),OFFSET('Water Data'!$H$7,0,10*ROW('Water Data'!H12)),NA())</f>
        <v>#N/A</v>
      </c>
      <c r="U18" s="60" t="e">
        <f ca="true">+IF(AND(ISNUMBER(OFFSET('Water Data'!$H$10,0,10*ROW('Water Data'!H12))),'Data Summary'!CJ18="Yes"),OFFSET('Water Data'!$H$10,0,10*ROW('Water Data'!H12)),NA())</f>
        <v>#N/A</v>
      </c>
      <c r="V18" s="106" t="e">
        <f ca="true">+IF(AND(ISNUMBER(OFFSET('Sanitation Data'!$C$5,0,10*ROW('Sanitation Data'!C12))),'Data Summary'!CK18="Yes"),100-OFFSET('Sanitation Data'!$C$5,0,10*ROW('Sanitation Data'!C12)),NA())</f>
        <v>#N/A</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t="e">
        <f ca="true">+IF(AND(ISNUMBER(OFFSET('Sanitation Data'!$G$5,0,10*ROW('Sanitation Data'!G12))),'Data Summary'!DE18="Yes"),100-OFFSET('Sanitation Data'!$G$5,0,10*ROW('Sanitation Data'!G12)),NA())</f>
        <v>#N/A</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t="e">
        <f ca="true">+IF(AND(ISNUMBER(OFFSET('Sanitation Data'!$H$5,0,10*ROW('Sanitation Data'!H12))),'Data Summary'!DJ18="Yes"),100-OFFSET('Sanitation Data'!$H$5,0,10*ROW('Sanitation Data'!H12)),NA())</f>
        <v>#N/A</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e">
        <f ca="true">+IF(OFFSET('Water Data'!$B$1,0,10*ROW('Water Data'!B13))="",NA(),OFFSET('Water Data'!$B$1,0,10*ROW('Water Data'!B13)))</f>
        <v>#N/A</v>
      </c>
      <c r="B19" s="59" t="e">
        <f ca="true">+IF(OFFSET('Water Data'!$A$3,0,10*ROW('Water Data'!A13))="",NA(),OFFSET('Water Data'!$A$3,0,10*ROW('Water Data'!A13)))</f>
        <v>#N/A</v>
      </c>
      <c r="C19" s="59" t="e">
        <f ca="true">+IF(OFFSET('Water Data'!$C$3,0,10*ROW('Water Data'!C13))="",NA(),OFFSET('Water Data'!$C$3,0,10*ROW('Water Data'!C13)))</f>
        <v>#N/A</v>
      </c>
      <c r="D19" s="60" t="e">
        <f ca="true">+IF(AND(ISNUMBER(OFFSET('Water Data'!$C$5,0,10*ROW('Water Data'!C13))),'Data Summary'!BS19="Yes"),100-OFFSET('Water Data'!$C$5,0,10*ROW('Water Data'!C13)),NA())</f>
        <v>#N/A</v>
      </c>
      <c r="E19" s="60" t="e">
        <f ca="true">+IF(AND(ISNUMBER(OFFSET('Water Data'!$C$7,0,10*ROW('Water Data'!C13))),'Data Summary'!BT19="Yes"),OFFSET('Water Data'!$C$7,0,10*ROW('Water Data'!C13)),NA())</f>
        <v>#N/A</v>
      </c>
      <c r="F19" s="60" t="e">
        <f ca="true">+IF(AND(ISNUMBER(OFFSET('Water Data'!$C$10,0,10*ROW('Water Data'!C13))),'Data Summary'!BU19="Yes"),OFFSET('Water Data'!$C$10,0,10*ROW('Water Data'!C13)),NA())</f>
        <v>#N/A</v>
      </c>
      <c r="G19" s="60" t="e">
        <f ca="true">+IF(AND(ISNUMBER(OFFSET('Water Data'!$D$5,0,10*ROW('Water Data'!D13))),'Data Summary'!BV19="Yes"),100-OFFSET('Water Data'!$D$5,0,10*ROW('Water Data'!D13)),NA())</f>
        <v>#N/A</v>
      </c>
      <c r="H19" s="60" t="e">
        <f ca="true">+IF(AND(ISNUMBER(OFFSET('Water Data'!$D$7,0,10*ROW('Water Data'!D13))),'Data Summary'!BW19="Yes"),OFFSET('Water Data'!$D$7,0,10*ROW('Water Data'!D13)),NA())</f>
        <v>#N/A</v>
      </c>
      <c r="I19" s="60" t="e">
        <f ca="true">+IF(AND(ISNUMBER(OFFSET('Water Data'!$D$10,0,10*ROW('Water Data'!D13))),'Data Summary'!BX19="Yes"),OFFSET('Water Data'!$D$10,0,10*ROW('Water Data'!D13)),NA())</f>
        <v>#N/A</v>
      </c>
      <c r="J19" s="60" t="e">
        <f ca="true">+IF(AND(ISNUMBER(OFFSET('Water Data'!$E$5,0,10*ROW('Water Data'!E13))),'Data Summary'!BY19="Yes"),100-OFFSET('Water Data'!$E$5,0,10*ROW('Water Data'!E13)),NA())</f>
        <v>#N/A</v>
      </c>
      <c r="K19" s="60" t="e">
        <f ca="true">+IF(AND(ISNUMBER(OFFSET('Water Data'!$E$7,0,10*ROW('Water Data'!E13))),'Data Summary'!BZ19="Yes"),OFFSET('Water Data'!$E$7,0,10*ROW('Water Data'!E13)),NA())</f>
        <v>#N/A</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t="e">
        <f ca="true">+IF(AND(ISNUMBER(OFFSET('Water Data'!$G$5,0,10*ROW('Water Data'!G13))),'Data Summary'!CE19="Yes"),100-OFFSET('Water Data'!$G$5,0,10*ROW('Water Data'!G13)),NA())</f>
        <v>#N/A</v>
      </c>
      <c r="Q19" s="60" t="e">
        <f ca="true">+IF(AND(ISNUMBER(OFFSET('Water Data'!$G$7,0,10*ROW('Water Data'!G13))),'Data Summary'!CF19="Yes"),OFFSET('Water Data'!$G$7,0,10*ROW('Water Data'!G13)),NA())</f>
        <v>#N/A</v>
      </c>
      <c r="R19" s="60" t="e">
        <f ca="true">+IF(AND(ISNUMBER(OFFSET('Water Data'!$G$10,0,10*ROW('Water Data'!G13))),'Data Summary'!CG19="Yes"),OFFSET('Water Data'!$G$10,0,10*ROW('Water Data'!G13)),NA())</f>
        <v>#N/A</v>
      </c>
      <c r="S19" s="60" t="e">
        <f ca="true">+IF(AND(ISNUMBER(OFFSET('Water Data'!$H$5,0,10*ROW('Water Data'!H13))),'Data Summary'!CH19="Yes"),100-OFFSET('Water Data'!$H$5,0,10*ROW('Water Data'!H13)),NA())</f>
        <v>#N/A</v>
      </c>
      <c r="T19" s="60" t="e">
        <f ca="true">+IF(AND(ISNUMBER(OFFSET('Water Data'!$H$7,0,10*ROW('Water Data'!H13))),'Data Summary'!CI19="Yes"),OFFSET('Water Data'!$H$7,0,10*ROW('Water Data'!H13)),NA())</f>
        <v>#N/A</v>
      </c>
      <c r="U19" s="60" t="e">
        <f ca="true">+IF(AND(ISNUMBER(OFFSET('Water Data'!$H$10,0,10*ROW('Water Data'!H13))),'Data Summary'!CJ19="Yes"),OFFSET('Water Data'!$H$10,0,10*ROW('Water Data'!H13)),NA())</f>
        <v>#N/A</v>
      </c>
      <c r="V19" s="106" t="e">
        <f ca="true">+IF(AND(ISNUMBER(OFFSET('Sanitation Data'!$C$5,0,10*ROW('Sanitation Data'!C13))),'Data Summary'!CK19="Yes"),100-OFFSET('Sanitation Data'!$C$5,0,10*ROW('Sanitation Data'!C13)),NA())</f>
        <v>#N/A</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t="e">
        <f ca="true">+IF(AND(ISNUMBER(OFFSET('Sanitation Data'!$G$5,0,10*ROW('Sanitation Data'!G13))),'Data Summary'!DE19="Yes"),100-OFFSET('Sanitation Data'!$G$5,0,10*ROW('Sanitation Data'!G13)),NA())</f>
        <v>#N/A</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e">
        <f ca="true">+IF(OFFSET('Water Data'!$B$1,0,10*ROW('Water Data'!B14))="",NA(),OFFSET('Water Data'!$B$1,0,10*ROW('Water Data'!B14)))</f>
        <v>#N/A</v>
      </c>
      <c r="B20" s="59" t="e">
        <f ca="true">+IF(OFFSET('Water Data'!$A$3,0,10*ROW('Water Data'!A14))="",NA(),OFFSET('Water Data'!$A$3,0,10*ROW('Water Data'!A14)))</f>
        <v>#N/A</v>
      </c>
      <c r="C20" s="59" t="e">
        <f ca="true">+IF(OFFSET('Water Data'!$C$3,0,10*ROW('Water Data'!C14))="",NA(),OFFSET('Water Data'!$C$3,0,10*ROW('Water Data'!C14)))</f>
        <v>#N/A</v>
      </c>
      <c r="D20" s="60" t="e">
        <f ca="true">+IF(AND(ISNUMBER(OFFSET('Water Data'!$C$5,0,10*ROW('Water Data'!C14))),'Data Summary'!BS20="Yes"),100-OFFSET('Water Data'!$C$5,0,10*ROW('Water Data'!C14)),NA())</f>
        <v>#N/A</v>
      </c>
      <c r="E20" s="60" t="e">
        <f ca="true">+IF(AND(ISNUMBER(OFFSET('Water Data'!$C$7,0,10*ROW('Water Data'!C14))),'Data Summary'!BT20="Yes"),OFFSET('Water Data'!$C$7,0,10*ROW('Water Data'!C14)),NA())</f>
        <v>#N/A</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t="e">
        <f ca="true">+IF(AND(ISNUMBER(OFFSET('Water Data'!$G$5,0,10*ROW('Water Data'!G14))),'Data Summary'!CE20="Yes"),100-OFFSET('Water Data'!$G$5,0,10*ROW('Water Data'!G14)),NA())</f>
        <v>#N/A</v>
      </c>
      <c r="Q20" s="60" t="e">
        <f ca="true">+IF(AND(ISNUMBER(OFFSET('Water Data'!$G$7,0,10*ROW('Water Data'!G14))),'Data Summary'!CF20="Yes"),OFFSET('Water Data'!$G$7,0,10*ROW('Water Data'!G14)),NA())</f>
        <v>#N/A</v>
      </c>
      <c r="R20" s="60" t="e">
        <f ca="true">+IF(AND(ISNUMBER(OFFSET('Water Data'!$G$10,0,10*ROW('Water Data'!G14))),'Data Summary'!CG20="Yes"),OFFSET('Water Data'!$G$10,0,10*ROW('Water Data'!G14)),NA())</f>
        <v>#N/A</v>
      </c>
      <c r="S20" s="60" t="e">
        <f ca="true">+IF(AND(ISNUMBER(OFFSET('Water Data'!$H$5,0,10*ROW('Water Data'!H14))),'Data Summary'!CH20="Yes"),100-OFFSET('Water Data'!$H$5,0,10*ROW('Water Data'!H14)),NA())</f>
        <v>#N/A</v>
      </c>
      <c r="T20" s="60" t="e">
        <f ca="true">+IF(AND(ISNUMBER(OFFSET('Water Data'!$H$7,0,10*ROW('Water Data'!H14))),'Data Summary'!CI20="Yes"),OFFSET('Water Data'!$H$7,0,10*ROW('Water Data'!H14)),NA())</f>
        <v>#N/A</v>
      </c>
      <c r="U20" s="60" t="e">
        <f ca="true">+IF(AND(ISNUMBER(OFFSET('Water Data'!$H$10,0,10*ROW('Water Data'!H14))),'Data Summary'!CJ20="Yes"),OFFSET('Water Data'!$H$10,0,10*ROW('Water Data'!H14)),NA())</f>
        <v>#N/A</v>
      </c>
      <c r="V20" s="106" t="e">
        <f ca="true">+IF(AND(ISNUMBER(OFFSET('Sanitation Data'!$C$5,0,10*ROW('Sanitation Data'!C14))),'Data Summary'!CK20="Yes"),100-OFFSET('Sanitation Data'!$C$5,0,10*ROW('Sanitation Data'!C14)),NA())</f>
        <v>#N/A</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t="e">
        <f ca="true">+IF(AND(ISNUMBER(OFFSET('Sanitation Data'!$G$5,0,10*ROW('Sanitation Data'!G14))),'Data Summary'!DE20="Yes"),100-OFFSET('Sanitation Data'!$G$5,0,10*ROW('Sanitation Data'!G14)),NA())</f>
        <v>#N/A</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t="e">
        <f ca="true">+IF(AND(ISNUMBER(OFFSET('Sanitation Data'!$H$5,0,10*ROW('Sanitation Data'!H14))),'Data Summary'!DJ20="Yes"),100-OFFSET('Sanitation Data'!$H$5,0,10*ROW('Sanitation Data'!H14)),NA())</f>
        <v>#N/A</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e">
        <f ca="true">+IF(OFFSET('Water Data'!$B$1,0,10*ROW('Water Data'!B15))="",NA(),OFFSET('Water Data'!$B$1,0,10*ROW('Water Data'!B15)))</f>
        <v>#N/A</v>
      </c>
      <c r="B21" s="59" t="e">
        <f ca="true">+IF(OFFSET('Water Data'!$A$3,0,10*ROW('Water Data'!A15))="",NA(),OFFSET('Water Data'!$A$3,0,10*ROW('Water Data'!A15)))</f>
        <v>#N/A</v>
      </c>
      <c r="C21" s="59" t="e">
        <f ca="true">+IF(OFFSET('Water Data'!$C$3,0,10*ROW('Water Data'!C15))="",NA(),OFFSET('Water Data'!$C$3,0,10*ROW('Water Data'!C15)))</f>
        <v>#N/A</v>
      </c>
      <c r="D21" s="60" t="e">
        <f ca="true">+IF(AND(ISNUMBER(OFFSET('Water Data'!$C$5,0,10*ROW('Water Data'!C15))),'Data Summary'!BS21="Yes"),100-OFFSET('Water Data'!$C$5,0,10*ROW('Water Data'!C15)),NA())</f>
        <v>#N/A</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t="e">
        <f ca="true">+IF(AND(ISNUMBER(OFFSET('Water Data'!$G$5,0,10*ROW('Water Data'!G15))),'Data Summary'!CE21="Yes"),100-OFFSET('Water Data'!$G$5,0,10*ROW('Water Data'!G15)),NA())</f>
        <v>#N/A</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t="e">
        <f ca="true">+IF(AND(ISNUMBER(OFFSET('Sanitation Data'!$C$5,0,10*ROW('Sanitation Data'!C15))),'Data Summary'!CK21="Yes"),100-OFFSET('Sanitation Data'!$C$5,0,10*ROW('Sanitation Data'!C15)),NA())</f>
        <v>#N/A</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t="e">
        <f ca="true">+IF(AND(ISNUMBER(OFFSET('Sanitation Data'!$G$5,0,10*ROW('Sanitation Data'!G15))),'Data Summary'!DE21="Yes"),100-OFFSET('Sanitation Data'!$G$5,0,10*ROW('Sanitation Data'!G15)),NA())</f>
        <v>#N/A</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e">
        <f ca="true">+IF(OFFSET('Water Data'!$B$1,0,10*ROW('Water Data'!B16))="",NA(),OFFSET('Water Data'!$B$1,0,10*ROW('Water Data'!B16)))</f>
        <v>#N/A</v>
      </c>
      <c r="B22" s="59" t="e">
        <f ca="true">+IF(OFFSET('Water Data'!$A$3,0,10*ROW('Water Data'!A16))="",NA(),OFFSET('Water Data'!$A$3,0,10*ROW('Water Data'!A16)))</f>
        <v>#N/A</v>
      </c>
      <c r="C22" s="59" t="e">
        <f ca="true">+IF(OFFSET('Water Data'!$C$3,0,10*ROW('Water Data'!C16))="",NA(),OFFSET('Water Data'!$C$3,0,10*ROW('Water Data'!C16)))</f>
        <v>#N/A</v>
      </c>
      <c r="D22" s="60" t="e">
        <f ca="true">+IF(AND(ISNUMBER(OFFSET('Water Data'!$C$5,0,10*ROW('Water Data'!C16))),'Data Summary'!BS22="Yes"),100-OFFSET('Water Data'!$C$5,0,10*ROW('Water Data'!C16)),NA())</f>
        <v>#N/A</v>
      </c>
      <c r="E22" s="60" t="e">
        <f ca="true">+IF(AND(ISNUMBER(OFFSET('Water Data'!$C$7,0,10*ROW('Water Data'!C16))),'Data Summary'!BT22="Yes"),OFFSET('Water Data'!$C$7,0,10*ROW('Water Data'!C16)),NA())</f>
        <v>#N/A</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t="e">
        <f ca="true">+IF(AND(ISNUMBER(OFFSET('Water Data'!$G$5,0,10*ROW('Water Data'!G16))),'Data Summary'!CE22="Yes"),100-OFFSET('Water Data'!$G$5,0,10*ROW('Water Data'!G16)),NA())</f>
        <v>#N/A</v>
      </c>
      <c r="Q22" s="60" t="e">
        <f ca="true">+IF(AND(ISNUMBER(OFFSET('Water Data'!$G$7,0,10*ROW('Water Data'!G16))),'Data Summary'!CF22="Yes"),OFFSET('Water Data'!$G$7,0,10*ROW('Water Data'!G16)),NA())</f>
        <v>#N/A</v>
      </c>
      <c r="R22" s="60" t="e">
        <f ca="true">+IF(AND(ISNUMBER(OFFSET('Water Data'!$G$10,0,10*ROW('Water Data'!G16))),'Data Summary'!CG22="Yes"),OFFSET('Water Data'!$G$10,0,10*ROW('Water Data'!G16)),NA())</f>
        <v>#N/A</v>
      </c>
      <c r="S22" s="60" t="e">
        <f ca="true">+IF(AND(ISNUMBER(OFFSET('Water Data'!$H$5,0,10*ROW('Water Data'!H16))),'Data Summary'!CH22="Yes"),100-OFFSET('Water Data'!$H$5,0,10*ROW('Water Data'!H16)),NA())</f>
        <v>#N/A</v>
      </c>
      <c r="T22" s="60" t="e">
        <f ca="true">+IF(AND(ISNUMBER(OFFSET('Water Data'!$H$7,0,10*ROW('Water Data'!H16))),'Data Summary'!CI22="Yes"),OFFSET('Water Data'!$H$7,0,10*ROW('Water Data'!H16)),NA())</f>
        <v>#N/A</v>
      </c>
      <c r="U22" s="60" t="e">
        <f ca="true">+IF(AND(ISNUMBER(OFFSET('Water Data'!$H$10,0,10*ROW('Water Data'!H16))),'Data Summary'!CJ22="Yes"),OFFSET('Water Data'!$H$10,0,10*ROW('Water Data'!H16)),NA())</f>
        <v>#N/A</v>
      </c>
      <c r="V22" s="106" t="e">
        <f ca="true">+IF(AND(ISNUMBER(OFFSET('Sanitation Data'!$C$5,0,10*ROW('Sanitation Data'!C16))),'Data Summary'!CK22="Yes"),100-OFFSET('Sanitation Data'!$C$5,0,10*ROW('Sanitation Data'!C16)),NA())</f>
        <v>#N/A</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t="e">
        <f ca="true">+IF(AND(ISNUMBER(OFFSET('Sanitation Data'!$G$5,0,10*ROW('Sanitation Data'!G16))),'Data Summary'!DE22="Yes"),100-OFFSET('Sanitation Data'!$G$5,0,10*ROW('Sanitation Data'!G16)),NA())</f>
        <v>#N/A</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t="e">
        <f ca="true">+IF(AND(ISNUMBER(OFFSET('Sanitation Data'!$H$5,0,10*ROW('Sanitation Data'!H16))),'Data Summary'!DJ22="Yes"),100-OFFSET('Sanitation Data'!$H$5,0,10*ROW('Sanitation Data'!H16)),NA())</f>
        <v>#N/A</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e">
        <f ca="true">+IF(OFFSET('Water Data'!$B$1,0,10*ROW('Water Data'!B17))="",NA(),OFFSET('Water Data'!$B$1,0,10*ROW('Water Data'!B17)))</f>
        <v>#N/A</v>
      </c>
      <c r="B23" s="59" t="e">
        <f ca="true">+IF(OFFSET('Water Data'!$A$3,0,10*ROW('Water Data'!A17))="",NA(),OFFSET('Water Data'!$A$3,0,10*ROW('Water Data'!A17)))</f>
        <v>#N/A</v>
      </c>
      <c r="C23" s="59" t="e">
        <f ca="true">+IF(OFFSET('Water Data'!$C$3,0,10*ROW('Water Data'!C17))="",NA(),OFFSET('Water Data'!$C$3,0,10*ROW('Water Data'!C17)))</f>
        <v>#N/A</v>
      </c>
      <c r="D23" s="60" t="e">
        <f ca="true">+IF(AND(ISNUMBER(OFFSET('Water Data'!$C$5,0,10*ROW('Water Data'!C17))),'Data Summary'!BS23="Yes"),100-OFFSET('Water Data'!$C$5,0,10*ROW('Water Data'!C17)),NA())</f>
        <v>#N/A</v>
      </c>
      <c r="E23" s="60" t="e">
        <f ca="true">+IF(AND(ISNUMBER(OFFSET('Water Data'!$C$7,0,10*ROW('Water Data'!C17))),'Data Summary'!BT23="Yes"),OFFSET('Water Data'!$C$7,0,10*ROW('Water Data'!C17)),NA())</f>
        <v>#N/A</v>
      </c>
      <c r="F23" s="60" t="e">
        <f ca="true">+IF(AND(ISNUMBER(OFFSET('Water Data'!$C$10,0,10*ROW('Water Data'!C17))),'Data Summary'!BU23="Yes"),OFFSET('Water Data'!$C$10,0,10*ROW('Water Data'!C17)),NA())</f>
        <v>#N/A</v>
      </c>
      <c r="G23" s="60" t="e">
        <f ca="true">+IF(AND(ISNUMBER(OFFSET('Water Data'!$D$5,0,10*ROW('Water Data'!D17))),'Data Summary'!BV23="Yes"),100-OFFSET('Water Data'!$D$5,0,10*ROW('Water Data'!D17)),NA())</f>
        <v>#N/A</v>
      </c>
      <c r="H23" s="60" t="e">
        <f ca="true">+IF(AND(ISNUMBER(OFFSET('Water Data'!$D$7,0,10*ROW('Water Data'!D17))),'Data Summary'!BW23="Yes"),OFFSET('Water Data'!$D$7,0,10*ROW('Water Data'!D17)),NA())</f>
        <v>#N/A</v>
      </c>
      <c r="I23" s="60" t="e">
        <f ca="true">+IF(AND(ISNUMBER(OFFSET('Water Data'!$D$10,0,10*ROW('Water Data'!D17))),'Data Summary'!BX23="Yes"),OFFSET('Water Data'!$D$10,0,10*ROW('Water Data'!D17)),NA())</f>
        <v>#N/A</v>
      </c>
      <c r="J23" s="60" t="e">
        <f ca="true">+IF(AND(ISNUMBER(OFFSET('Water Data'!$E$5,0,10*ROW('Water Data'!E17))),'Data Summary'!BY23="Yes"),100-OFFSET('Water Data'!$E$5,0,10*ROW('Water Data'!E17)),NA())</f>
        <v>#N/A</v>
      </c>
      <c r="K23" s="60" t="e">
        <f ca="true">+IF(AND(ISNUMBER(OFFSET('Water Data'!$E$7,0,10*ROW('Water Data'!E17))),'Data Summary'!BZ23="Yes"),OFFSET('Water Data'!$E$7,0,10*ROW('Water Data'!E17)),NA())</f>
        <v>#N/A</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t="e">
        <f ca="true">+IF(AND(ISNUMBER(OFFSET('Water Data'!$G$5,0,10*ROW('Water Data'!G17))),'Data Summary'!CE23="Yes"),100-OFFSET('Water Data'!$G$5,0,10*ROW('Water Data'!G17)),NA())</f>
        <v>#N/A</v>
      </c>
      <c r="Q23" s="60" t="e">
        <f ca="true">+IF(AND(ISNUMBER(OFFSET('Water Data'!$G$7,0,10*ROW('Water Data'!G17))),'Data Summary'!CF23="Yes"),OFFSET('Water Data'!$G$7,0,10*ROW('Water Data'!G17)),NA())</f>
        <v>#N/A</v>
      </c>
      <c r="R23" s="60" t="e">
        <f ca="true">+IF(AND(ISNUMBER(OFFSET('Water Data'!$G$10,0,10*ROW('Water Data'!G17))),'Data Summary'!CG23="Yes"),OFFSET('Water Data'!$G$10,0,10*ROW('Water Data'!G17)),NA())</f>
        <v>#N/A</v>
      </c>
      <c r="S23" s="60" t="e">
        <f ca="true">+IF(AND(ISNUMBER(OFFSET('Water Data'!$H$5,0,10*ROW('Water Data'!H17))),'Data Summary'!CH23="Yes"),100-OFFSET('Water Data'!$H$5,0,10*ROW('Water Data'!H17)),NA())</f>
        <v>#N/A</v>
      </c>
      <c r="T23" s="60" t="e">
        <f ca="true">+IF(AND(ISNUMBER(OFFSET('Water Data'!$H$7,0,10*ROW('Water Data'!H17))),'Data Summary'!CI23="Yes"),OFFSET('Water Data'!$H$7,0,10*ROW('Water Data'!H17)),NA())</f>
        <v>#N/A</v>
      </c>
      <c r="U23" s="60" t="e">
        <f ca="true">+IF(AND(ISNUMBER(OFFSET('Water Data'!$H$10,0,10*ROW('Water Data'!H17))),'Data Summary'!CJ23="Yes"),OFFSET('Water Data'!$H$10,0,10*ROW('Water Data'!H17)),NA())</f>
        <v>#N/A</v>
      </c>
      <c r="V23" s="106" t="e">
        <f ca="true">+IF(AND(ISNUMBER(OFFSET('Sanitation Data'!$C$5,0,10*ROW('Sanitation Data'!C17))),'Data Summary'!CK23="Yes"),100-OFFSET('Sanitation Data'!$C$5,0,10*ROW('Sanitation Data'!C17)),NA())</f>
        <v>#N/A</v>
      </c>
      <c r="W23" s="106" t="e">
        <f ca="true">+IF(AND(ISNUMBER(OFFSET('Sanitation Data'!$C$7,0,10*ROW('Sanitation Data'!C17))),'Data Summary'!CL23="Yes"),OFFSET('Sanitation Data'!$C$7,0,10*ROW('Sanitation Data'!C17)),NA())</f>
        <v>#N/A</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t="e">
        <f ca="true">+IF(AND(ISNUMBER(OFFSET('Sanitation Data'!$C$13,0,10*ROW('Sanitation Data'!C17))),'Data Summary'!CO23="Yes"),OFFSET('Sanitation Data'!$C$13,0,10*ROW('Sanitation Data'!C17)),NA())</f>
        <v>#N/A</v>
      </c>
      <c r="AA23" s="106" t="e">
        <f ca="true">+IF(AND(ISNUMBER(OFFSET('Sanitation Data'!$D$5,0,10*ROW('Sanitation Data'!D17))),'Data Summary'!CP23="Yes"),100-OFFSET('Sanitation Data'!$D$5,0,10*ROW('Sanitation Data'!D17)),NA())</f>
        <v>#N/A</v>
      </c>
      <c r="AB23" s="106" t="e">
        <f ca="true">+IF(AND(ISNUMBER(OFFSET('Sanitation Data'!$D$7,0,10*ROW('Sanitation Data'!D17))),'Data Summary'!CQ23="Yes"),OFFSET('Sanitation Data'!$D$7,0,10*ROW('Sanitation Data'!D17)),NA())</f>
        <v>#N/A</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t="e">
        <f ca="true">+IF(AND(ISNUMBER(OFFSET('Sanitation Data'!$D$13,0,10*ROW('Sanitation Data'!D17))),'Data Summary'!CT23="Yes"),OFFSET('Sanitation Data'!$D$13,0,10*ROW('Sanitation Data'!D17)),NA())</f>
        <v>#N/A</v>
      </c>
      <c r="AF23" s="106" t="e">
        <f ca="true">+IF(AND(ISNUMBER(OFFSET('Sanitation Data'!$E$5,0,10*ROW('Sanitation Data'!E17))),'Data Summary'!CU23="Yes"),100-OFFSET('Sanitation Data'!$E$5,0,10*ROW('Sanitation Data'!E17)),NA())</f>
        <v>#N/A</v>
      </c>
      <c r="AG23" s="106" t="e">
        <f ca="true">+IF(AND(ISNUMBER(OFFSET('Sanitation Data'!$E$7,0,10*ROW('Sanitation Data'!E17))),'Data Summary'!CV23="Yes"),OFFSET('Sanitation Data'!$E$7,0,10*ROW('Sanitation Data'!E17)),NA())</f>
        <v>#N/A</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t="e">
        <f ca="true">+IF(AND(ISNUMBER(OFFSET('Sanitation Data'!$E$13,0,10*ROW('Sanitation Data'!E17))),'Data Summary'!CY23="Yes"),OFFSET('Sanitation Data'!$E$13,0,10*ROW('Sanitation Data'!E17)),NA())</f>
        <v>#N/A</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t="e">
        <f ca="true">+IF(AND(ISNUMBER(OFFSET('Sanitation Data'!$G$5,0,10*ROW('Sanitation Data'!G17))),'Data Summary'!DE23="Yes"),100-OFFSET('Sanitation Data'!$G$5,0,10*ROW('Sanitation Data'!G17)),NA())</f>
        <v>#N/A</v>
      </c>
      <c r="AQ23" s="106" t="e">
        <f ca="true">+IF(AND(ISNUMBER(OFFSET('Sanitation Data'!$G$7,0,10*ROW('Sanitation Data'!G17))),'Data Summary'!DF23="Yes"),OFFSET('Sanitation Data'!$G$7,0,10*ROW('Sanitation Data'!G17)),NA())</f>
        <v>#N/A</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t="e">
        <f ca="true">+IF(AND(ISNUMBER(OFFSET('Sanitation Data'!$G$13,0,10*ROW('Sanitation Data'!G17))),'Data Summary'!DI23="Yes"),OFFSET('Sanitation Data'!$G$13,0,10*ROW('Sanitation Data'!G17)),NA())</f>
        <v>#N/A</v>
      </c>
      <c r="AU23" s="106" t="e">
        <f ca="true">+IF(AND(ISNUMBER(OFFSET('Sanitation Data'!$H$5,0,10*ROW('Sanitation Data'!H17))),'Data Summary'!DJ23="Yes"),100-OFFSET('Sanitation Data'!$H$5,0,10*ROW('Sanitation Data'!H17)),NA())</f>
        <v>#N/A</v>
      </c>
      <c r="AV23" s="106" t="e">
        <f ca="true">+IF(AND(ISNUMBER(OFFSET('Sanitation Data'!$H$7,0,10*ROW('Sanitation Data'!H17))),'Data Summary'!DK23="Yes"),OFFSET('Sanitation Data'!$H$7,0,10*ROW('Sanitation Data'!H17)),NA())</f>
        <v>#N/A</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t="e">
        <f ca="true">+IF(AND(ISNUMBER(OFFSET('Sanitation Data'!$H$13,0,10*ROW('Sanitation Data'!H17))),'Data Summary'!DN23="Yes"),OFFSET('Sanitation Data'!$H$13,0,10*ROW('Sanitation Data'!H17)),NA())</f>
        <v>#N/A</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e">
        <f ca="true">+IF(OFFSET('Water Data'!$B$1,0,10*ROW('Water Data'!B18))="",NA(),OFFSET('Water Data'!$B$1,0,10*ROW('Water Data'!B18)))</f>
        <v>#N/A</v>
      </c>
      <c r="B24" s="59" t="e">
        <f ca="true">+IF(OFFSET('Water Data'!$A$3,0,10*ROW('Water Data'!A18))="",NA(),OFFSET('Water Data'!$A$3,0,10*ROW('Water Data'!A18)))</f>
        <v>#N/A</v>
      </c>
      <c r="C24" s="59" t="e">
        <f ca="true">+IF(OFFSET('Water Data'!$C$3,0,10*ROW('Water Data'!C18))="",NA(),OFFSET('Water Data'!$C$3,0,10*ROW('Water Data'!C18)))</f>
        <v>#N/A</v>
      </c>
      <c r="D24" s="60" t="e">
        <f ca="true">+IF(AND(ISNUMBER(OFFSET('Water Data'!$C$5,0,10*ROW('Water Data'!C18))),'Data Summary'!BS24="Yes"),100-OFFSET('Water Data'!$C$5,0,10*ROW('Water Data'!C18)),NA())</f>
        <v>#N/A</v>
      </c>
      <c r="E24" s="60" t="e">
        <f ca="true">+IF(AND(ISNUMBER(OFFSET('Water Data'!$C$7,0,10*ROW('Water Data'!C18))),'Data Summary'!BT24="Yes"),OFFSET('Water Data'!$C$7,0,10*ROW('Water Data'!C18)),NA())</f>
        <v>#N/A</v>
      </c>
      <c r="F24" s="60" t="e">
        <f ca="true">+IF(AND(ISNUMBER(OFFSET('Water Data'!$C$10,0,10*ROW('Water Data'!C18))),'Data Summary'!BU24="Yes"),OFFSET('Water Data'!$C$10,0,10*ROW('Water Data'!C18)),NA())</f>
        <v>#N/A</v>
      </c>
      <c r="G24" s="60" t="e">
        <f ca="true">+IF(AND(ISNUMBER(OFFSET('Water Data'!$D$5,0,10*ROW('Water Data'!D18))),'Data Summary'!BV24="Yes"),100-OFFSET('Water Data'!$D$5,0,10*ROW('Water Data'!D18)),NA())</f>
        <v>#N/A</v>
      </c>
      <c r="H24" s="60" t="e">
        <f ca="true">+IF(AND(ISNUMBER(OFFSET('Water Data'!$D$7,0,10*ROW('Water Data'!D18))),'Data Summary'!BW24="Yes"),OFFSET('Water Data'!$D$7,0,10*ROW('Water Data'!D18)),NA())</f>
        <v>#N/A</v>
      </c>
      <c r="I24" s="60" t="e">
        <f ca="true">+IF(AND(ISNUMBER(OFFSET('Water Data'!$D$10,0,10*ROW('Water Data'!D18))),'Data Summary'!BX24="Yes"),OFFSET('Water Data'!$D$10,0,10*ROW('Water Data'!D18)),NA())</f>
        <v>#N/A</v>
      </c>
      <c r="J24" s="60" t="e">
        <f ca="true">+IF(AND(ISNUMBER(OFFSET('Water Data'!$E$5,0,10*ROW('Water Data'!E18))),'Data Summary'!BY24="Yes"),100-OFFSET('Water Data'!$E$5,0,10*ROW('Water Data'!E18)),NA())</f>
        <v>#N/A</v>
      </c>
      <c r="K24" s="60" t="e">
        <f ca="true">+IF(AND(ISNUMBER(OFFSET('Water Data'!$E$7,0,10*ROW('Water Data'!E18))),'Data Summary'!BZ24="Yes"),OFFSET('Water Data'!$E$7,0,10*ROW('Water Data'!E18)),NA())</f>
        <v>#N/A</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t="e">
        <f ca="true">+IF(AND(ISNUMBER(OFFSET('Water Data'!$G$5,0,10*ROW('Water Data'!G18))),'Data Summary'!CE24="Yes"),100-OFFSET('Water Data'!$G$5,0,10*ROW('Water Data'!G18)),NA())</f>
        <v>#N/A</v>
      </c>
      <c r="Q24" s="60" t="e">
        <f ca="true">+IF(AND(ISNUMBER(OFFSET('Water Data'!$G$7,0,10*ROW('Water Data'!G18))),'Data Summary'!CF24="Yes"),OFFSET('Water Data'!$G$7,0,10*ROW('Water Data'!G18)),NA())</f>
        <v>#N/A</v>
      </c>
      <c r="R24" s="60" t="e">
        <f ca="true">+IF(AND(ISNUMBER(OFFSET('Water Data'!$G$10,0,10*ROW('Water Data'!G18))),'Data Summary'!CG24="Yes"),OFFSET('Water Data'!$G$10,0,10*ROW('Water Data'!G18)),NA())</f>
        <v>#N/A</v>
      </c>
      <c r="S24" s="60" t="e">
        <f ca="true">+IF(AND(ISNUMBER(OFFSET('Water Data'!$H$5,0,10*ROW('Water Data'!H18))),'Data Summary'!CH24="Yes"),100-OFFSET('Water Data'!$H$5,0,10*ROW('Water Data'!H18)),NA())</f>
        <v>#N/A</v>
      </c>
      <c r="T24" s="60" t="e">
        <f ca="true">+IF(AND(ISNUMBER(OFFSET('Water Data'!$H$7,0,10*ROW('Water Data'!H18))),'Data Summary'!CI24="Yes"),OFFSET('Water Data'!$H$7,0,10*ROW('Water Data'!H18)),NA())</f>
        <v>#N/A</v>
      </c>
      <c r="U24" s="60" t="e">
        <f ca="true">+IF(AND(ISNUMBER(OFFSET('Water Data'!$H$10,0,10*ROW('Water Data'!H18))),'Data Summary'!CJ24="Yes"),OFFSET('Water Data'!$H$10,0,10*ROW('Water Data'!H18)),NA())</f>
        <v>#N/A</v>
      </c>
      <c r="V24" s="106" t="e">
        <f ca="true">+IF(AND(ISNUMBER(OFFSET('Sanitation Data'!$C$5,0,10*ROW('Sanitation Data'!C18))),'Data Summary'!CK24="Yes"),100-OFFSET('Sanitation Data'!$C$5,0,10*ROW('Sanitation Data'!C18)),NA())</f>
        <v>#N/A</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t="e">
        <f ca="true">+IF(AND(ISNUMBER(OFFSET('Sanitation Data'!$G$5,0,10*ROW('Sanitation Data'!G18))),'Data Summary'!DE24="Yes"),100-OFFSET('Sanitation Data'!$G$5,0,10*ROW('Sanitation Data'!G18)),NA())</f>
        <v>#N/A</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t="e">
        <f ca="true">+IF(AND(ISNUMBER(OFFSET('Sanitation Data'!$H$5,0,10*ROW('Sanitation Data'!H18))),'Data Summary'!DJ24="Yes"),100-OFFSET('Sanitation Data'!$H$5,0,10*ROW('Sanitation Data'!H18)),NA())</f>
        <v>#N/A</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t="e">
        <f ca="true">+IF(AND(ISNUMBER(OFFSET('Hygiene Data'!$C$6,0,10*ROW('Hygiene Data'!C18))),'Data Summary'!DO24="Yes"),OFFSET('Hygiene Data'!$C$6,0,10*ROW('Hygiene Data'!C18)),NA())</f>
        <v>#N/A</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t="e">
        <f ca="true">+IF(AND(ISNUMBER(OFFSET('Hygiene Data'!$G$6,0,10*ROW('Hygiene Data'!G18))),'Data Summary'!EA24="Yes"),OFFSET('Hygiene Data'!$G$6,0,10*ROW('Hygiene Data'!G18)),NA())</f>
        <v>#N/A</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t="e">
        <f ca="true">+IF(AND(ISNUMBER(OFFSET('Hygiene Data'!$H$6,0,10*ROW('Hygiene Data'!H18))),'Data Summary'!ED24="Yes"),OFFSET('Hygiene Data'!$H$6,0,10*ROW('Hygiene Data'!H18)),NA())</f>
        <v>#N/A</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e">
        <f ca="true">+IF(OFFSET('Water Data'!$B$1,0,10*ROW('Water Data'!B19))="",NA(),OFFSET('Water Data'!$B$1,0,10*ROW('Water Data'!B19)))</f>
        <v>#N/A</v>
      </c>
      <c r="B25" s="59" t="e">
        <f ca="true">+IF(OFFSET('Water Data'!$A$3,0,10*ROW('Water Data'!A19))="",NA(),OFFSET('Water Data'!$A$3,0,10*ROW('Water Data'!A19)))</f>
        <v>#N/A</v>
      </c>
      <c r="C25" s="59" t="e">
        <f ca="true">+IF(OFFSET('Water Data'!$C$3,0,10*ROW('Water Data'!C19))="",NA(),OFFSET('Water Data'!$C$3,0,10*ROW('Water Data'!C19)))</f>
        <v>#N/A</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t="e">
        <f ca="true">+IF(AND(ISNUMBER(OFFSET('Sanitation Data'!$C$5,0,10*ROW('Sanitation Data'!C19))),'Data Summary'!CK25="Yes"),100-OFFSET('Sanitation Data'!$C$5,0,10*ROW('Sanitation Data'!C19)),NA())</f>
        <v>#N/A</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t="e">
        <f ca="true">+IF(AND(ISNUMBER(OFFSET('Sanitation Data'!$G$5,0,10*ROW('Sanitation Data'!G19))),'Data Summary'!DE25="Yes"),100-OFFSET('Sanitation Data'!$G$5,0,10*ROW('Sanitation Data'!G19)),NA())</f>
        <v>#N/A</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t="e">
        <f ca="true">+IF(AND(ISNUMBER(OFFSET('Sanitation Data'!$H$5,0,10*ROW('Sanitation Data'!H19))),'Data Summary'!DJ25="Yes"),100-OFFSET('Sanitation Data'!$H$5,0,10*ROW('Sanitation Data'!H19)),NA())</f>
        <v>#N/A</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e">
        <f ca="true">+IF(OFFSET('Water Data'!$B$1,0,10*ROW('Water Data'!B20))="",NA(),OFFSET('Water Data'!$B$1,0,10*ROW('Water Data'!B20)))</f>
        <v>#N/A</v>
      </c>
      <c r="B26" s="59" t="e">
        <f ca="true">+IF(OFFSET('Water Data'!$A$3,0,10*ROW('Water Data'!A20))="",NA(),OFFSET('Water Data'!$A$3,0,10*ROW('Water Data'!A20)))</f>
        <v>#N/A</v>
      </c>
      <c r="C26" s="59" t="e">
        <f ca="true">+IF(OFFSET('Water Data'!$C$3,0,10*ROW('Water Data'!C20))="",NA(),OFFSET('Water Data'!$C$3,0,10*ROW('Water Data'!C20)))</f>
        <v>#N/A</v>
      </c>
      <c r="D26" s="60" t="e">
        <f ca="true">+IF(AND(ISNUMBER(OFFSET('Water Data'!$C$5,0,10*ROW('Water Data'!C20))),'Data Summary'!BS26="Yes"),100-OFFSET('Water Data'!$C$5,0,10*ROW('Water Data'!C20)),NA())</f>
        <v>#N/A</v>
      </c>
      <c r="E26" s="60" t="e">
        <f ca="true">+IF(AND(ISNUMBER(OFFSET('Water Data'!$C$7,0,10*ROW('Water Data'!C20))),'Data Summary'!BT26="Yes"),OFFSET('Water Data'!$C$7,0,10*ROW('Water Data'!C20)),NA())</f>
        <v>#N/A</v>
      </c>
      <c r="F26" s="60" t="e">
        <f ca="true">+IF(AND(ISNUMBER(OFFSET('Water Data'!$C$10,0,10*ROW('Water Data'!C20))),'Data Summary'!BU26="Yes"),OFFSET('Water Data'!$C$10,0,10*ROW('Water Data'!C20)),NA())</f>
        <v>#N/A</v>
      </c>
      <c r="G26" s="60" t="e">
        <f ca="true">+IF(AND(ISNUMBER(OFFSET('Water Data'!$D$5,0,10*ROW('Water Data'!D20))),'Data Summary'!BV26="Yes"),100-OFFSET('Water Data'!$D$5,0,10*ROW('Water Data'!D20)),NA())</f>
        <v>#N/A</v>
      </c>
      <c r="H26" s="60" t="e">
        <f ca="true">+IF(AND(ISNUMBER(OFFSET('Water Data'!$D$7,0,10*ROW('Water Data'!D20))),'Data Summary'!BW26="Yes"),OFFSET('Water Data'!$D$7,0,10*ROW('Water Data'!D20)),NA())</f>
        <v>#N/A</v>
      </c>
      <c r="I26" s="60" t="e">
        <f ca="true">+IF(AND(ISNUMBER(OFFSET('Water Data'!$D$10,0,10*ROW('Water Data'!D20))),'Data Summary'!BX26="Yes"),OFFSET('Water Data'!$D$10,0,10*ROW('Water Data'!D20)),NA())</f>
        <v>#N/A</v>
      </c>
      <c r="J26" s="60" t="e">
        <f ca="true">+IF(AND(ISNUMBER(OFFSET('Water Data'!$E$5,0,10*ROW('Water Data'!E20))),'Data Summary'!BY26="Yes"),100-OFFSET('Water Data'!$E$5,0,10*ROW('Water Data'!E20)),NA())</f>
        <v>#N/A</v>
      </c>
      <c r="K26" s="60" t="e">
        <f ca="true">+IF(AND(ISNUMBER(OFFSET('Water Data'!$E$7,0,10*ROW('Water Data'!E20))),'Data Summary'!BZ26="Yes"),OFFSET('Water Data'!$E$7,0,10*ROW('Water Data'!E20)),NA())</f>
        <v>#N/A</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t="e">
        <f ca="true">+IF(AND(ISNUMBER(OFFSET('Water Data'!$G$5,0,10*ROW('Water Data'!G20))),'Data Summary'!CE26="Yes"),100-OFFSET('Water Data'!$G$5,0,10*ROW('Water Data'!G20)),NA())</f>
        <v>#N/A</v>
      </c>
      <c r="Q26" s="60" t="e">
        <f ca="true">+IF(AND(ISNUMBER(OFFSET('Water Data'!$G$7,0,10*ROW('Water Data'!G20))),'Data Summary'!CF26="Yes"),OFFSET('Water Data'!$G$7,0,10*ROW('Water Data'!G20)),NA())</f>
        <v>#N/A</v>
      </c>
      <c r="R26" s="60" t="e">
        <f ca="true">+IF(AND(ISNUMBER(OFFSET('Water Data'!$G$10,0,10*ROW('Water Data'!G20))),'Data Summary'!CG26="Yes"),OFFSET('Water Data'!$G$10,0,10*ROW('Water Data'!G20)),NA())</f>
        <v>#N/A</v>
      </c>
      <c r="S26" s="60" t="e">
        <f ca="true">+IF(AND(ISNUMBER(OFFSET('Water Data'!$H$5,0,10*ROW('Water Data'!H20))),'Data Summary'!CH26="Yes"),100-OFFSET('Water Data'!$H$5,0,10*ROW('Water Data'!H20)),NA())</f>
        <v>#N/A</v>
      </c>
      <c r="T26" s="60" t="e">
        <f ca="true">+IF(AND(ISNUMBER(OFFSET('Water Data'!$H$7,0,10*ROW('Water Data'!H20))),'Data Summary'!CI26="Yes"),OFFSET('Water Data'!$H$7,0,10*ROW('Water Data'!H20)),NA())</f>
        <v>#N/A</v>
      </c>
      <c r="U26" s="60" t="e">
        <f ca="true">+IF(AND(ISNUMBER(OFFSET('Water Data'!$H$10,0,10*ROW('Water Data'!H20))),'Data Summary'!CJ26="Yes"),OFFSET('Water Data'!$H$10,0,10*ROW('Water Data'!H20)),NA())</f>
        <v>#N/A</v>
      </c>
      <c r="V26" s="106" t="e">
        <f ca="true">+IF(AND(ISNUMBER(OFFSET('Sanitation Data'!$C$5,0,10*ROW('Sanitation Data'!C20))),'Data Summary'!CK26="Yes"),100-OFFSET('Sanitation Data'!$C$5,0,10*ROW('Sanitation Data'!C20)),NA())</f>
        <v>#N/A</v>
      </c>
      <c r="W26" s="106" t="e">
        <f ca="true">+IF(AND(ISNUMBER(OFFSET('Sanitation Data'!$C$7,0,10*ROW('Sanitation Data'!C20))),'Data Summary'!CL26="Yes"),OFFSET('Sanitation Data'!$C$7,0,10*ROW('Sanitation Data'!C20)),NA())</f>
        <v>#N/A</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t="e">
        <f ca="true">+IF(AND(ISNUMBER(OFFSET('Sanitation Data'!$D$5,0,10*ROW('Sanitation Data'!D20))),'Data Summary'!CP26="Yes"),100-OFFSET('Sanitation Data'!$D$5,0,10*ROW('Sanitation Data'!D20)),NA())</f>
        <v>#N/A</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t="e">
        <f ca="true">+IF(AND(ISNUMBER(OFFSET('Sanitation Data'!$G$5,0,10*ROW('Sanitation Data'!G20))),'Data Summary'!DE26="Yes"),100-OFFSET('Sanitation Data'!$G$5,0,10*ROW('Sanitation Data'!G20)),NA())</f>
        <v>#N/A</v>
      </c>
      <c r="AQ26" s="106" t="e">
        <f ca="true">+IF(AND(ISNUMBER(OFFSET('Sanitation Data'!$G$7,0,10*ROW('Sanitation Data'!G20))),'Data Summary'!DF26="Yes"),OFFSET('Sanitation Data'!$G$7,0,10*ROW('Sanitation Data'!G20)),NA())</f>
        <v>#N/A</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t="e">
        <f ca="true">+IF(AND(ISNUMBER(OFFSET('Sanitation Data'!$H$5,0,10*ROW('Sanitation Data'!H20))),'Data Summary'!DJ26="Yes"),100-OFFSET('Sanitation Data'!$H$5,0,10*ROW('Sanitation Data'!H20)),NA())</f>
        <v>#N/A</v>
      </c>
      <c r="AV26" s="106" t="e">
        <f ca="true">+IF(AND(ISNUMBER(OFFSET('Sanitation Data'!$H$7,0,10*ROW('Sanitation Data'!H20))),'Data Summary'!DK26="Yes"),OFFSET('Sanitation Data'!$H$7,0,10*ROW('Sanitation Data'!H20)),NA())</f>
        <v>#N/A</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t="e">
        <f ca="true">+IF(AND(ISNUMBER(OFFSET('Hygiene Data'!$C$6,0,10*ROW('Hygiene Data'!C20))),'Data Summary'!DO26="Yes"),OFFSET('Hygiene Data'!$C$6,0,10*ROW('Hygiene Data'!C20)),NA())</f>
        <v>#N/A</v>
      </c>
      <c r="BA26" s="111" t="e">
        <f ca="true">+IF(AND(ISNUMBER(OFFSET('Hygiene Data'!$C$8,0,10*ROW('Hygiene Data'!C20))),'Data Summary'!DP26="Yes"),OFFSET('Hygiene Data'!$C$8,0,10*ROW('Hygiene Data'!C20)),NA())</f>
        <v>#N/A</v>
      </c>
      <c r="BB26" s="111" t="e">
        <f ca="true">+IF(AND(ISNUMBER(OFFSET('Hygiene Data'!$C$10,0,10*ROW('Hygiene Data'!C20))),'Data Summary'!DQ26="Yes"),OFFSET('Hygiene Data'!$C$10,0,10*ROW('Hygiene Data'!C20)),NA())</f>
        <v>#N/A</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t="e">
        <f ca="true">+IF(AND(ISNUMBER(OFFSET('Hygiene Data'!$G$6,0,10*ROW('Hygiene Data'!G20))),'Data Summary'!EA26="Yes"),OFFSET('Hygiene Data'!$G$6,0,10*ROW('Hygiene Data'!G20)),NA())</f>
        <v>#N/A</v>
      </c>
      <c r="BM26" s="111" t="e">
        <f ca="true">+IF(AND(ISNUMBER(OFFSET('Hygiene Data'!$G$8,0,10*ROW('Hygiene Data'!G20))),'Data Summary'!EB26="Yes"),OFFSET('Hygiene Data'!$G$8,0,10*ROW('Hygiene Data'!G20)),NA())</f>
        <v>#N/A</v>
      </c>
      <c r="BN26" s="111" t="e">
        <f ca="true">+IF(AND(ISNUMBER(OFFSET('Hygiene Data'!$G$10,0,10*ROW('Hygiene Data'!G20))),'Data Summary'!EC26="Yes"),OFFSET('Hygiene Data'!$G$10,0,10*ROW('Hygiene Data'!G20)),NA())</f>
        <v>#N/A</v>
      </c>
      <c r="BO26" s="111" t="e">
        <f ca="true">+IF(AND(ISNUMBER(OFFSET('Hygiene Data'!$H$6,0,10*ROW('Hygiene Data'!H20))),'Data Summary'!ED26="Yes"),OFFSET('Hygiene Data'!$H$6,0,10*ROW('Hygiene Data'!H20)),NA())</f>
        <v>#N/A</v>
      </c>
      <c r="BP26" s="111" t="e">
        <f ca="true">+IF(AND(ISNUMBER(OFFSET('Hygiene Data'!$H$8,0,10*ROW('Hygiene Data'!H20))),'Data Summary'!EE26="Yes"),OFFSET('Hygiene Data'!$H$8,0,10*ROW('Hygiene Data'!H20)),NA())</f>
        <v>#N/A</v>
      </c>
      <c r="BQ26" s="111" t="e">
        <f ca="true">+IF(AND(ISNUMBER(OFFSET('Hygiene Data'!$H$10,0,10*ROW('Hygiene Data'!H20))),'Data Summary'!EF26="Yes"),OFFSET('Hygiene Data'!$H$10,0,10*ROW('Hygiene Data'!H20)),NA())</f>
        <v>#N/A</v>
      </c>
    </row>
    <row r="27" x14ac:dyDescent="0.2">
      <c r="A27" s="59" t="e">
        <f ca="true">+IF(OFFSET('Water Data'!$B$1,0,10*ROW('Water Data'!B21))="",NA(),OFFSET('Water Data'!$B$1,0,10*ROW('Water Data'!B21)))</f>
        <v>#N/A</v>
      </c>
      <c r="B27" s="59" t="e">
        <f ca="true">+IF(OFFSET('Water Data'!$A$3,0,10*ROW('Water Data'!A21))="",NA(),OFFSET('Water Data'!$A$3,0,10*ROW('Water Data'!A21)))</f>
        <v>#N/A</v>
      </c>
      <c r="C27" s="59" t="e">
        <f ca="true">+IF(OFFSET('Water Data'!$C$3,0,10*ROW('Water Data'!C21))="",NA(),OFFSET('Water Data'!$C$3,0,10*ROW('Water Data'!C21)))</f>
        <v>#N/A</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e">
        <f ca="true">+IF(OFFSET('Water Data'!$B$1,0,10*ROW('Water Data'!B22))="",NA(),OFFSET('Water Data'!$B$1,0,10*ROW('Water Data'!B22)))</f>
        <v>#N/A</v>
      </c>
      <c r="B28" s="59" t="e">
        <f ca="true">+IF(OFFSET('Water Data'!$A$3,0,10*ROW('Water Data'!A22))="",NA(),OFFSET('Water Data'!$A$3,0,10*ROW('Water Data'!A22)))</f>
        <v>#N/A</v>
      </c>
      <c r="C28" s="59" t="e">
        <f ca="true">+IF(OFFSET('Water Data'!$C$3,0,10*ROW('Water Data'!C22))="",NA(),OFFSET('Water Data'!$C$3,0,10*ROW('Water Data'!C22)))</f>
        <v>#N/A</v>
      </c>
      <c r="D28" s="60" t="e">
        <f ca="true">+IF(AND(ISNUMBER(OFFSET('Water Data'!$C$5,0,10*ROW('Water Data'!C22))),'Data Summary'!BS28="Yes"),100-OFFSET('Water Data'!$C$5,0,10*ROW('Water Data'!C22)),NA())</f>
        <v>#N/A</v>
      </c>
      <c r="E28" s="60" t="e">
        <f ca="true">+IF(AND(ISNUMBER(OFFSET('Water Data'!$C$7,0,10*ROW('Water Data'!C22))),'Data Summary'!BT28="Yes"),OFFSET('Water Data'!$C$7,0,10*ROW('Water Data'!C22)),NA())</f>
        <v>#N/A</v>
      </c>
      <c r="F28" s="60" t="e">
        <f ca="true">+IF(AND(ISNUMBER(OFFSET('Water Data'!$C$10,0,10*ROW('Water Data'!C22))),'Data Summary'!BU28="Yes"),OFFSET('Water Data'!$C$10,0,10*ROW('Water Data'!C22)),NA())</f>
        <v>#N/A</v>
      </c>
      <c r="G28" s="60" t="e">
        <f ca="true">+IF(AND(ISNUMBER(OFFSET('Water Data'!$D$5,0,10*ROW('Water Data'!D22))),'Data Summary'!BV28="Yes"),100-OFFSET('Water Data'!$D$5,0,10*ROW('Water Data'!D22)),NA())</f>
        <v>#N/A</v>
      </c>
      <c r="H28" s="60" t="e">
        <f ca="true">+IF(AND(ISNUMBER(OFFSET('Water Data'!$D$7,0,10*ROW('Water Data'!D22))),'Data Summary'!BW28="Yes"),OFFSET('Water Data'!$D$7,0,10*ROW('Water Data'!D22)),NA())</f>
        <v>#N/A</v>
      </c>
      <c r="I28" s="60" t="e">
        <f ca="true">+IF(AND(ISNUMBER(OFFSET('Water Data'!$D$10,0,10*ROW('Water Data'!D22))),'Data Summary'!BX28="Yes"),OFFSET('Water Data'!$D$10,0,10*ROW('Water Data'!D22)),NA())</f>
        <v>#N/A</v>
      </c>
      <c r="J28" s="60" t="e">
        <f ca="true">+IF(AND(ISNUMBER(OFFSET('Water Data'!$E$5,0,10*ROW('Water Data'!E22))),'Data Summary'!BY28="Yes"),100-OFFSET('Water Data'!$E$5,0,10*ROW('Water Data'!E22)),NA())</f>
        <v>#N/A</v>
      </c>
      <c r="K28" s="60" t="e">
        <f ca="true">+IF(AND(ISNUMBER(OFFSET('Water Data'!$E$7,0,10*ROW('Water Data'!E22))),'Data Summary'!BZ28="Yes"),OFFSET('Water Data'!$E$7,0,10*ROW('Water Data'!E22)),NA())</f>
        <v>#N/A</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t="e">
        <f ca="true">+IF(AND(ISNUMBER(OFFSET('Water Data'!$G$5,0,10*ROW('Water Data'!G22))),'Data Summary'!CE28="Yes"),100-OFFSET('Water Data'!$G$5,0,10*ROW('Water Data'!G22)),NA())</f>
        <v>#N/A</v>
      </c>
      <c r="Q28" s="60" t="e">
        <f ca="true">+IF(AND(ISNUMBER(OFFSET('Water Data'!$G$7,0,10*ROW('Water Data'!G22))),'Data Summary'!CF28="Yes"),OFFSET('Water Data'!$G$7,0,10*ROW('Water Data'!G22)),NA())</f>
        <v>#N/A</v>
      </c>
      <c r="R28" s="60" t="e">
        <f ca="true">+IF(AND(ISNUMBER(OFFSET('Water Data'!$G$10,0,10*ROW('Water Data'!G22))),'Data Summary'!CG28="Yes"),OFFSET('Water Data'!$G$10,0,10*ROW('Water Data'!G22)),NA())</f>
        <v>#N/A</v>
      </c>
      <c r="S28" s="60" t="e">
        <f ca="true">+IF(AND(ISNUMBER(OFFSET('Water Data'!$H$5,0,10*ROW('Water Data'!H22))),'Data Summary'!CH28="Yes"),100-OFFSET('Water Data'!$H$5,0,10*ROW('Water Data'!H22)),NA())</f>
        <v>#N/A</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t="e">
        <f ca="true">+IF(AND(ISNUMBER(OFFSET('Sanitation Data'!$C$5,0,10*ROW('Sanitation Data'!C22))),'Data Summary'!CK28="Yes"),100-OFFSET('Sanitation Data'!$C$5,0,10*ROW('Sanitation Data'!C22)),NA())</f>
        <v>#N/A</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t="e">
        <f ca="true">+IF(AND(ISNUMBER(OFFSET('Sanitation Data'!$D$5,0,10*ROW('Sanitation Data'!D22))),'Data Summary'!CP28="Yes"),100-OFFSET('Sanitation Data'!$D$5,0,10*ROW('Sanitation Data'!D22)),NA())</f>
        <v>#N/A</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t="e">
        <f ca="true">+IF(AND(ISNUMBER(OFFSET('Sanitation Data'!$E$5,0,10*ROW('Sanitation Data'!E22))),'Data Summary'!CU28="Yes"),100-OFFSET('Sanitation Data'!$E$5,0,10*ROW('Sanitation Data'!E22)),NA())</f>
        <v>#N/A</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t="e">
        <f ca="true">+IF(AND(ISNUMBER(OFFSET('Hygiene Data'!$C$6,0,10*ROW('Hygiene Data'!C22))),'Data Summary'!DO28="Yes"),OFFSET('Hygiene Data'!$C$6,0,10*ROW('Hygiene Data'!C22)),NA())</f>
        <v>#N/A</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t="e">
        <f ca="true">+IF(AND(ISNUMBER(OFFSET('Hygiene Data'!$G$6,0,10*ROW('Hygiene Data'!G22))),'Data Summary'!EA28="Yes"),OFFSET('Hygiene Data'!$G$6,0,10*ROW('Hygiene Data'!G22)),NA())</f>
        <v>#N/A</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t="e">
        <f ca="true">+IF(AND(ISNUMBER(OFFSET('Hygiene Data'!$H$6,0,10*ROW('Hygiene Data'!H22))),'Data Summary'!ED28="Yes"),OFFSET('Hygiene Data'!$H$6,0,10*ROW('Hygiene Data'!H22)),NA())</f>
        <v>#N/A</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e">
        <f ca="true">+IF(OFFSET('Water Data'!$B$1,0,10*ROW('Water Data'!B23))="",NA(),OFFSET('Water Data'!$B$1,0,10*ROW('Water Data'!B23)))</f>
        <v>#N/A</v>
      </c>
      <c r="B29" s="59" t="e">
        <f ca="true">+IF(OFFSET('Water Data'!$A$3,0,10*ROW('Water Data'!A23))="",NA(),OFFSET('Water Data'!$A$3,0,10*ROW('Water Data'!A23)))</f>
        <v>#N/A</v>
      </c>
      <c r="C29" s="59" t="e">
        <f ca="true">+IF(OFFSET('Water Data'!$C$3,0,10*ROW('Water Data'!C23))="",NA(),OFFSET('Water Data'!$C$3,0,10*ROW('Water Data'!C23)))</f>
        <v>#N/A</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e">
        <f ca="true">+IF(OFFSET('Water Data'!$B$1,0,10*ROW('Water Data'!B24))="",NA(),OFFSET('Water Data'!$B$1,0,10*ROW('Water Data'!B24)))</f>
        <v>#N/A</v>
      </c>
      <c r="B30" s="59" t="e">
        <f ca="true">+IF(OFFSET('Water Data'!$A$3,0,10*ROW('Water Data'!A24))="",NA(),OFFSET('Water Data'!$A$3,0,10*ROW('Water Data'!A24)))</f>
        <v>#N/A</v>
      </c>
      <c r="C30" s="59" t="e">
        <f ca="true">+IF(OFFSET('Water Data'!$C$3,0,10*ROW('Water Data'!C24))="",NA(),OFFSET('Water Data'!$C$3,0,10*ROW('Water Data'!C24)))</f>
        <v>#N/A</v>
      </c>
      <c r="D30" s="60" t="e">
        <f ca="true">+IF(AND(ISNUMBER(OFFSET('Water Data'!$C$5,0,10*ROW('Water Data'!C24))),'Data Summary'!BS30="Yes"),100-OFFSET('Water Data'!$C$5,0,10*ROW('Water Data'!C24)),NA())</f>
        <v>#N/A</v>
      </c>
      <c r="E30" s="60" t="e">
        <f ca="true">+IF(AND(ISNUMBER(OFFSET('Water Data'!$C$7,0,10*ROW('Water Data'!C24))),'Data Summary'!BT30="Yes"),OFFSET('Water Data'!$C$7,0,10*ROW('Water Data'!C24)),NA())</f>
        <v>#N/A</v>
      </c>
      <c r="F30" s="60" t="e">
        <f ca="true">+IF(AND(ISNUMBER(OFFSET('Water Data'!$C$10,0,10*ROW('Water Data'!C24))),'Data Summary'!BU30="Yes"),OFFSET('Water Data'!$C$10,0,10*ROW('Water Data'!C24)),NA())</f>
        <v>#N/A</v>
      </c>
      <c r="G30" s="60" t="e">
        <f ca="true">+IF(AND(ISNUMBER(OFFSET('Water Data'!$D$5,0,10*ROW('Water Data'!D24))),'Data Summary'!BV30="Yes"),100-OFFSET('Water Data'!$D$5,0,10*ROW('Water Data'!D24)),NA())</f>
        <v>#N/A</v>
      </c>
      <c r="H30" s="60" t="e">
        <f ca="true">+IF(AND(ISNUMBER(OFFSET('Water Data'!$D$7,0,10*ROW('Water Data'!D24))),'Data Summary'!BW30="Yes"),OFFSET('Water Data'!$D$7,0,10*ROW('Water Data'!D24)),NA())</f>
        <v>#N/A</v>
      </c>
      <c r="I30" s="60" t="e">
        <f ca="true">+IF(AND(ISNUMBER(OFFSET('Water Data'!$D$10,0,10*ROW('Water Data'!D24))),'Data Summary'!BX30="Yes"),OFFSET('Water Data'!$D$10,0,10*ROW('Water Data'!D24)),NA())</f>
        <v>#N/A</v>
      </c>
      <c r="J30" s="60" t="e">
        <f ca="true">+IF(AND(ISNUMBER(OFFSET('Water Data'!$E$5,0,10*ROW('Water Data'!E24))),'Data Summary'!BY30="Yes"),100-OFFSET('Water Data'!$E$5,0,10*ROW('Water Data'!E24)),NA())</f>
        <v>#N/A</v>
      </c>
      <c r="K30" s="60" t="e">
        <f ca="true">+IF(AND(ISNUMBER(OFFSET('Water Data'!$E$7,0,10*ROW('Water Data'!E24))),'Data Summary'!BZ30="Yes"),OFFSET('Water Data'!$E$7,0,10*ROW('Water Data'!E24)),NA())</f>
        <v>#N/A</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t="e">
        <f ca="true">+IF(AND(ISNUMBER(OFFSET('Water Data'!$G$5,0,10*ROW('Water Data'!G24))),'Data Summary'!CE30="Yes"),100-OFFSET('Water Data'!$G$5,0,10*ROW('Water Data'!G24)),NA())</f>
        <v>#N/A</v>
      </c>
      <c r="Q30" s="60" t="e">
        <f ca="true">+IF(AND(ISNUMBER(OFFSET('Water Data'!$G$7,0,10*ROW('Water Data'!G24))),'Data Summary'!CF30="Yes"),OFFSET('Water Data'!$G$7,0,10*ROW('Water Data'!G24)),NA())</f>
        <v>#N/A</v>
      </c>
      <c r="R30" s="60" t="e">
        <f ca="true">+IF(AND(ISNUMBER(OFFSET('Water Data'!$G$10,0,10*ROW('Water Data'!G24))),'Data Summary'!CG30="Yes"),OFFSET('Water Data'!$G$10,0,10*ROW('Water Data'!G24)),NA())</f>
        <v>#N/A</v>
      </c>
      <c r="S30" s="60" t="e">
        <f ca="true">+IF(AND(ISNUMBER(OFFSET('Water Data'!$H$5,0,10*ROW('Water Data'!H24))),'Data Summary'!CH30="Yes"),100-OFFSET('Water Data'!$H$5,0,10*ROW('Water Data'!H24)),NA())</f>
        <v>#N/A</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t="e">
        <f ca="true">+IF(AND(ISNUMBER(OFFSET('Sanitation Data'!$C$5,0,10*ROW('Sanitation Data'!C24))),'Data Summary'!CK30="Yes"),100-OFFSET('Sanitation Data'!$C$5,0,10*ROW('Sanitation Data'!C24)),NA())</f>
        <v>#N/A</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t="e">
        <f ca="true">+IF(AND(ISNUMBER(OFFSET('Sanitation Data'!$D$5,0,10*ROW('Sanitation Data'!D24))),'Data Summary'!CP30="Yes"),100-OFFSET('Sanitation Data'!$D$5,0,10*ROW('Sanitation Data'!D24)),NA())</f>
        <v>#N/A</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t="e">
        <f ca="true">+IF(AND(ISNUMBER(OFFSET('Sanitation Data'!$E$5,0,10*ROW('Sanitation Data'!E24))),'Data Summary'!CU30="Yes"),100-OFFSET('Sanitation Data'!$E$5,0,10*ROW('Sanitation Data'!E24)),NA())</f>
        <v>#N/A</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t="e">
        <f ca="true">+IF(AND(ISNUMBER(OFFSET('Sanitation Data'!$G$5,0,10*ROW('Sanitation Data'!G24))),'Data Summary'!DE30="Yes"),100-OFFSET('Sanitation Data'!$G$5,0,10*ROW('Sanitation Data'!G24)),NA())</f>
        <v>#N/A</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t="e">
        <f ca="true">+IF(AND(ISNUMBER(OFFSET('Sanitation Data'!$H$5,0,10*ROW('Sanitation Data'!H24))),'Data Summary'!DJ30="Yes"),100-OFFSET('Sanitation Data'!$H$5,0,10*ROW('Sanitation Data'!H24)),NA())</f>
        <v>#N/A</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t="e">
        <f ca="true">+IF(AND(ISNUMBER(OFFSET('Hygiene Data'!$C$6,0,10*ROW('Hygiene Data'!C24))),'Data Summary'!DO30="Yes"),OFFSET('Hygiene Data'!$C$6,0,10*ROW('Hygiene Data'!C24)),NA())</f>
        <v>#N/A</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t="e">
        <f ca="true">+IF(AND(ISNUMBER(OFFSET('Hygiene Data'!$G$6,0,10*ROW('Hygiene Data'!G24))),'Data Summary'!EA30="Yes"),OFFSET('Hygiene Data'!$G$6,0,10*ROW('Hygiene Data'!G24)),NA())</f>
        <v>#N/A</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t="e">
        <f ca="true">+IF(AND(ISNUMBER(OFFSET('Hygiene Data'!$H$6,0,10*ROW('Hygiene Data'!H24))),'Data Summary'!ED30="Yes"),OFFSET('Hygiene Data'!$H$6,0,10*ROW('Hygiene Data'!H24)),NA())</f>
        <v>#N/A</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e">
        <f ca="true">+IF(OFFSET('Water Data'!$B$1,0,10*ROW('Water Data'!B25))="",NA(),OFFSET('Water Data'!$B$1,0,10*ROW('Water Data'!B25)))</f>
        <v>#N/A</v>
      </c>
      <c r="B31" s="59" t="e">
        <f ca="true">+IF(OFFSET('Water Data'!$A$3,0,10*ROW('Water Data'!A27))="",NA(),OFFSET('Water Data'!$A$3,0,10*ROW('Water Data'!A27)))</f>
        <v>#N/A</v>
      </c>
      <c r="C31" s="59" t="e">
        <f ca="true">+IF(OFFSET('Water Data'!$C$3,0,10*ROW('Water Data'!C27))="",NA(),OFFSET('Water Data'!$C$3,0,10*ROW('Water Data'!C27)))</f>
        <v>#N/A</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e">
        <f ca="true">+IF(OFFSET('Water Data'!$B$1,0,10*ROW('Water Data'!B26))="",NA(),OFFSET('Water Data'!$B$1,0,10*ROW('Water Data'!B26)))</f>
        <v>#N/A</v>
      </c>
      <c r="B32" s="59" t="e">
        <f ca="true">+IF(OFFSET('Water Data'!$A$3,0,10*ROW('Water Data'!A29))="",NA(),OFFSET('Water Data'!$A$3,0,10*ROW('Water Data'!A29)))</f>
        <v>#N/A</v>
      </c>
      <c r="C32" s="59" t="e">
        <f ca="true">+IF(OFFSET('Water Data'!$C$3,0,10*ROW('Water Data'!C29))="",NA(),OFFSET('Water Data'!$C$3,0,10*ROW('Water Data'!C29)))</f>
        <v>#N/A</v>
      </c>
      <c r="D32" s="60" t="e">
        <f ca="true">+IF(AND(ISNUMBER(OFFSET('Water Data'!$C$5,0,10*ROW('Water Data'!C26))),'Data Summary'!BS32="Yes"),100-OFFSET('Water Data'!$C$5,0,10*ROW('Water Data'!C26)),NA())</f>
        <v>#N/A</v>
      </c>
      <c r="E32" s="60" t="e">
        <f ca="true">+IF(AND(ISNUMBER(OFFSET('Water Data'!$C$7,0,10*ROW('Water Data'!C26))),'Data Summary'!BT32="Yes"),OFFSET('Water Data'!$C$7,0,10*ROW('Water Data'!C26)),NA())</f>
        <v>#N/A</v>
      </c>
      <c r="F32" s="60" t="e">
        <f ca="true">+IF(AND(ISNUMBER(OFFSET('Water Data'!$C$10,0,10*ROW('Water Data'!C26))),'Data Summary'!BU32="Yes"),OFFSET('Water Data'!$C$10,0,10*ROW('Water Data'!C26)),NA())</f>
        <v>#N/A</v>
      </c>
      <c r="G32" s="60" t="e">
        <f ca="true">+IF(AND(ISNUMBER(OFFSET('Water Data'!$D$5,0,10*ROW('Water Data'!D26))),'Data Summary'!BV32="Yes"),100-OFFSET('Water Data'!$D$5,0,10*ROW('Water Data'!D26)),NA())</f>
        <v>#N/A</v>
      </c>
      <c r="H32" s="60" t="e">
        <f ca="true">+IF(AND(ISNUMBER(OFFSET('Water Data'!$D$7,0,10*ROW('Water Data'!D26))),'Data Summary'!BW32="Yes"),OFFSET('Water Data'!$D$7,0,10*ROW('Water Data'!D26)),NA())</f>
        <v>#N/A</v>
      </c>
      <c r="I32" s="60" t="e">
        <f ca="true">+IF(AND(ISNUMBER(OFFSET('Water Data'!$D$10,0,10*ROW('Water Data'!D26))),'Data Summary'!BX32="Yes"),OFFSET('Water Data'!$D$10,0,10*ROW('Water Data'!D26)),NA())</f>
        <v>#N/A</v>
      </c>
      <c r="J32" s="60" t="e">
        <f ca="true">+IF(AND(ISNUMBER(OFFSET('Water Data'!$E$5,0,10*ROW('Water Data'!E26))),'Data Summary'!BY32="Yes"),100-OFFSET('Water Data'!$E$5,0,10*ROW('Water Data'!E26)),NA())</f>
        <v>#N/A</v>
      </c>
      <c r="K32" s="60" t="e">
        <f ca="true">+IF(AND(ISNUMBER(OFFSET('Water Data'!$E$7,0,10*ROW('Water Data'!E26))),'Data Summary'!BZ32="Yes"),OFFSET('Water Data'!$E$7,0,10*ROW('Water Data'!E26)),NA())</f>
        <v>#N/A</v>
      </c>
      <c r="L32" s="60" t="e">
        <f ca="true">+IF(AND(ISNUMBER(OFFSET('Water Data'!$E$10,0,10*ROW('Water Data'!E26))),'Data Summary'!CA32="Yes"),OFFSET('Water Data'!$E$10,0,10*ROW('Water Data'!E26)),NA())</f>
        <v>#N/A</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t="e">
        <f ca="true">+IF(AND(ISNUMBER(OFFSET('Water Data'!$G$5,0,10*ROW('Water Data'!G26))),'Data Summary'!CE32="Yes"),100-OFFSET('Water Data'!$G$5,0,10*ROW('Water Data'!G26)),NA())</f>
        <v>#N/A</v>
      </c>
      <c r="Q32" s="60" t="e">
        <f ca="true">+IF(AND(ISNUMBER(OFFSET('Water Data'!$G$7,0,10*ROW('Water Data'!G26))),'Data Summary'!CF32="Yes"),OFFSET('Water Data'!$G$7,0,10*ROW('Water Data'!G26)),NA())</f>
        <v>#N/A</v>
      </c>
      <c r="R32" s="60" t="e">
        <f ca="true">+IF(AND(ISNUMBER(OFFSET('Water Data'!$G$10,0,10*ROW('Water Data'!G26))),'Data Summary'!CG32="Yes"),OFFSET('Water Data'!$G$10,0,10*ROW('Water Data'!G26)),NA())</f>
        <v>#N/A</v>
      </c>
      <c r="S32" s="60" t="e">
        <f ca="true">+IF(AND(ISNUMBER(OFFSET('Water Data'!$H$5,0,10*ROW('Water Data'!H26))),'Data Summary'!CH32="Yes"),100-OFFSET('Water Data'!$H$5,0,10*ROW('Water Data'!H26)),NA())</f>
        <v>#N/A</v>
      </c>
      <c r="T32" s="60" t="e">
        <f ca="true">+IF(AND(ISNUMBER(OFFSET('Water Data'!$H$7,0,10*ROW('Water Data'!H26))),'Data Summary'!CI32="Yes"),OFFSET('Water Data'!$H$7,0,10*ROW('Water Data'!H26)),NA())</f>
        <v>#N/A</v>
      </c>
      <c r="U32" s="60" t="e">
        <f ca="true">+IF(AND(ISNUMBER(OFFSET('Water Data'!$H$10,0,10*ROW('Water Data'!H26))),'Data Summary'!CJ32="Yes"),OFFSET('Water Data'!$H$10,0,10*ROW('Water Data'!H26)),NA())</f>
        <v>#N/A</v>
      </c>
      <c r="V32" s="106" t="e">
        <f ca="true">+IF(AND(ISNUMBER(OFFSET('Sanitation Data'!$C$5,0,10*ROW('Sanitation Data'!C26))),'Data Summary'!CK32="Yes"),100-OFFSET('Sanitation Data'!$C$5,0,10*ROW('Sanitation Data'!C26)),NA())</f>
        <v>#N/A</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t="e">
        <f ca="true">+IF(AND(ISNUMBER(OFFSET('Sanitation Data'!$C$13,0,10*ROW('Sanitation Data'!C26))),'Data Summary'!CO32="Yes"),OFFSET('Sanitation Data'!$C$13,0,10*ROW('Sanitation Data'!C26)),NA())</f>
        <v>#N/A</v>
      </c>
      <c r="AA32" s="106" t="e">
        <f ca="true">+IF(AND(ISNUMBER(OFFSET('Sanitation Data'!$D$5,0,10*ROW('Sanitation Data'!D26))),'Data Summary'!CP32="Yes"),100-OFFSET('Sanitation Data'!$D$5,0,10*ROW('Sanitation Data'!D26)),NA())</f>
        <v>#N/A</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t="e">
        <f ca="true">+IF(AND(ISNUMBER(OFFSET('Sanitation Data'!$D$13,0,10*ROW('Sanitation Data'!D26))),'Data Summary'!CT32="Yes"),OFFSET('Sanitation Data'!$D$13,0,10*ROW('Sanitation Data'!D26)),NA())</f>
        <v>#N/A</v>
      </c>
      <c r="AF32" s="106" t="e">
        <f ca="true">+IF(AND(ISNUMBER(OFFSET('Sanitation Data'!$E$5,0,10*ROW('Sanitation Data'!E26))),'Data Summary'!CU32="Yes"),100-OFFSET('Sanitation Data'!$E$5,0,10*ROW('Sanitation Data'!E26)),NA())</f>
        <v>#N/A</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t="e">
        <f ca="true">+IF(AND(ISNUMBER(OFFSET('Sanitation Data'!$E$13,0,10*ROW('Sanitation Data'!E26))),'Data Summary'!CY32="Yes"),OFFSET('Sanitation Data'!$E$13,0,10*ROW('Sanitation Data'!E26)),NA())</f>
        <v>#N/A</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t="e">
        <f ca="true">+IF(AND(ISNUMBER(OFFSET('Sanitation Data'!$G$5,0,10*ROW('Sanitation Data'!G26))),'Data Summary'!DE32="Yes"),100-OFFSET('Sanitation Data'!$G$5,0,10*ROW('Sanitation Data'!G26)),NA())</f>
        <v>#N/A</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t="e">
        <f ca="true">+IF(AND(ISNUMBER(OFFSET('Sanitation Data'!$G$13,0,10*ROW('Sanitation Data'!G26))),'Data Summary'!DI32="Yes"),OFFSET('Sanitation Data'!$G$13,0,10*ROW('Sanitation Data'!G26)),NA())</f>
        <v>#N/A</v>
      </c>
      <c r="AU32" s="106" t="e">
        <f ca="true">+IF(AND(ISNUMBER(OFFSET('Sanitation Data'!$H$5,0,10*ROW('Sanitation Data'!H26))),'Data Summary'!DJ32="Yes"),100-OFFSET('Sanitation Data'!$H$5,0,10*ROW('Sanitation Data'!H26)),NA())</f>
        <v>#N/A</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t="e">
        <f ca="true">+IF(AND(ISNUMBER(OFFSET('Sanitation Data'!$H$13,0,10*ROW('Sanitation Data'!H26))),'Data Summary'!DN32="Yes"),OFFSET('Sanitation Data'!$H$13,0,10*ROW('Sanitation Data'!H26)),NA())</f>
        <v>#N/A</v>
      </c>
      <c r="AZ32" s="111" t="e">
        <f ca="true">+IF(AND(ISNUMBER(OFFSET('Hygiene Data'!$C$6,0,10*ROW('Hygiene Data'!C26))),'Data Summary'!DO32="Yes"),OFFSET('Hygiene Data'!$C$6,0,10*ROW('Hygiene Data'!C26)),NA())</f>
        <v>#N/A</v>
      </c>
      <c r="BA32" s="111" t="e">
        <f ca="true">+IF(AND(ISNUMBER(OFFSET('Hygiene Data'!$C$8,0,10*ROW('Hygiene Data'!C26))),'Data Summary'!DP32="Yes"),OFFSET('Hygiene Data'!$C$8,0,10*ROW('Hygiene Data'!C26)),NA())</f>
        <v>#N/A</v>
      </c>
      <c r="BB32" s="111" t="e">
        <f ca="true">+IF(AND(ISNUMBER(OFFSET('Hygiene Data'!$C$10,0,10*ROW('Hygiene Data'!C26))),'Data Summary'!DQ32="Yes"),OFFSET('Hygiene Data'!$C$10,0,10*ROW('Hygiene Data'!C26)),NA())</f>
        <v>#N/A</v>
      </c>
      <c r="BC32" s="111" t="e">
        <f ca="true">+IF(AND(ISNUMBER(OFFSET('Hygiene Data'!$D$6,0,10*ROW('Hygiene Data'!D26))),'Data Summary'!DR32="Yes"),OFFSET('Hygiene Data'!$D$6,0,10*ROW('Hygiene Data'!D26)),NA())</f>
        <v>#N/A</v>
      </c>
      <c r="BD32" s="111" t="e">
        <f ca="true">+IF(AND(ISNUMBER(OFFSET('Hygiene Data'!$D$8,0,10*ROW('Hygiene Data'!D26))),'Data Summary'!DS32="Yes"),OFFSET('Hygiene Data'!$D$8,0,10*ROW('Hygiene Data'!D26)),NA())</f>
        <v>#N/A</v>
      </c>
      <c r="BE32" s="111" t="e">
        <f ca="true">+IF(AND(ISNUMBER(OFFSET('Hygiene Data'!$D$10,0,10*ROW('Hygiene Data'!D26))),'Data Summary'!DT32="Yes"),OFFSET('Hygiene Data'!$D$10,0,10*ROW('Hygiene Data'!D26)),NA())</f>
        <v>#N/A</v>
      </c>
      <c r="BF32" s="111" t="e">
        <f ca="true">+IF(AND(ISNUMBER(OFFSET('Hygiene Data'!$E$6,0,10*ROW('Hygiene Data'!E26))),'Data Summary'!DU32="Yes"),OFFSET('Hygiene Data'!$E$6,0,10*ROW('Hygiene Data'!E26)),NA())</f>
        <v>#N/A</v>
      </c>
      <c r="BG32" s="111" t="e">
        <f ca="true">+IF(AND(ISNUMBER(OFFSET('Hygiene Data'!$E$8,0,10*ROW('Hygiene Data'!E26))),'Data Summary'!DV32="Yes"),OFFSET('Hygiene Data'!$E$8,0,10*ROW('Hygiene Data'!E26)),NA())</f>
        <v>#N/A</v>
      </c>
      <c r="BH32" s="111" t="e">
        <f ca="true">+IF(AND(ISNUMBER(OFFSET('Hygiene Data'!$E$10,0,10*ROW('Hygiene Data'!E26))),'Data Summary'!DW32="Yes"),OFFSET('Hygiene Data'!$E$10,0,10*ROW('Hygiene Data'!E26)),NA())</f>
        <v>#N/A</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t="e">
        <f ca="true">+IF(AND(ISNUMBER(OFFSET('Hygiene Data'!$G$6,0,10*ROW('Hygiene Data'!G26))),'Data Summary'!EA32="Yes"),OFFSET('Hygiene Data'!$G$6,0,10*ROW('Hygiene Data'!G26)),NA())</f>
        <v>#N/A</v>
      </c>
      <c r="BM32" s="111" t="e">
        <f ca="true">+IF(AND(ISNUMBER(OFFSET('Hygiene Data'!$G$8,0,10*ROW('Hygiene Data'!G26))),'Data Summary'!EB32="Yes"),OFFSET('Hygiene Data'!$G$8,0,10*ROW('Hygiene Data'!G26)),NA())</f>
        <v>#N/A</v>
      </c>
      <c r="BN32" s="111" t="e">
        <f ca="true">+IF(AND(ISNUMBER(OFFSET('Hygiene Data'!$G$10,0,10*ROW('Hygiene Data'!G26))),'Data Summary'!EC32="Yes"),OFFSET('Hygiene Data'!$G$10,0,10*ROW('Hygiene Data'!G26)),NA())</f>
        <v>#N/A</v>
      </c>
      <c r="BO32" s="111" t="e">
        <f ca="true">+IF(AND(ISNUMBER(OFFSET('Hygiene Data'!$H$6,0,10*ROW('Hygiene Data'!H26))),'Data Summary'!ED32="Yes"),OFFSET('Hygiene Data'!$H$6,0,10*ROW('Hygiene Data'!H26)),NA())</f>
        <v>#N/A</v>
      </c>
      <c r="BP32" s="111" t="e">
        <f ca="true">+IF(AND(ISNUMBER(OFFSET('Hygiene Data'!$H$8,0,10*ROW('Hygiene Data'!H26))),'Data Summary'!EE32="Yes"),OFFSET('Hygiene Data'!$H$8,0,10*ROW('Hygiene Data'!H26)),NA())</f>
        <v>#N/A</v>
      </c>
      <c r="BQ32" s="111" t="e">
        <f ca="true">+IF(AND(ISNUMBER(OFFSET('Hygiene Data'!$H$10,0,10*ROW('Hygiene Data'!H26))),'Data Summary'!EF32="Yes"),OFFSET('Hygiene Data'!$H$10,0,10*ROW('Hygiene Data'!H26)),NA())</f>
        <v>#N/A</v>
      </c>
    </row>
    <row r="33" x14ac:dyDescent="0.2">
      <c r="A33" s="59" t="e">
        <f ca="true">+IF(OFFSET('Water Data'!$B$1,0,10*ROW('Water Data'!B27))="",NA(),OFFSET('Water Data'!$B$1,0,10*ROW('Water Data'!B27)))</f>
        <v>#N/A</v>
      </c>
      <c r="B33" s="59" t="e">
        <f ca="true">+IF(OFFSET('Water Data'!$A$3,0,10*ROW('Water Data'!A30))="",NA(),OFFSET('Water Data'!$A$3,0,10*ROW('Water Data'!A30)))</f>
        <v>#N/A</v>
      </c>
      <c r="C33" s="59" t="e">
        <f ca="true">+IF(OFFSET('Water Data'!$C$3,0,10*ROW('Water Data'!C30))="",NA(),OFFSET('Water Data'!$C$3,0,10*ROW('Water Data'!C30)))</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Data'!A31))="",NA(),OFFSET('Water Data'!$A$3,0,10*ROW('Water Data'!A31)))</f>
        <v>#N/A</v>
      </c>
      <c r="C34" s="59" t="e">
        <f ca="true">+IF(OFFSET('Water Data'!$C$3,0,10*ROW('Water Data'!C31))="",NA(),OFFSET('Water Data'!$C$3,0,10*ROW('Water Data'!C31)))</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Data'!A32))="",NA(),OFFSET('Water Data'!$A$3,0,10*ROW('Water Data'!A32)))</f>
        <v>#N/A</v>
      </c>
      <c r="C35" s="59" t="e">
        <f ca="true">+IF(OFFSET('Water Data'!$C$3,0,10*ROW('Water Data'!C32))="",NA(),OFFSET('Water Data'!$C$3,0,10*ROW('Water Data'!C32)))</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Data'!A33))="",NA(),OFFSET('Water Data'!$A$3,0,10*ROW('Water Data'!A33)))</f>
        <v>#N/A</v>
      </c>
      <c r="C36" s="59" t="e">
        <f ca="true">+IF(OFFSET('Water Data'!$C$3,0,10*ROW('Water Data'!C33))="",NA(),OFFSET('Water Data'!$C$3,0,10*ROW('Water Data'!C33)))</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Data'!A34))="",NA(),OFFSET('Water Data'!$A$3,0,10*ROW('Water Data'!A34)))</f>
        <v>#N/A</v>
      </c>
      <c r="C37" s="59" t="e">
        <f ca="true">+IF(OFFSET('Water Data'!$C$3,0,10*ROW('Water Data'!C34))="",NA(),OFFSET('Water Data'!$C$3,0,10*ROW('Water Data'!C34)))</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Data'!A35))="",NA(),OFFSET('Water Data'!$A$3,0,10*ROW('Water Data'!A35)))</f>
        <v>#N/A</v>
      </c>
      <c r="C38" s="59" t="e">
        <f ca="true">+IF(OFFSET('Water Data'!$C$3,0,10*ROW('Water Data'!C35))="",NA(),OFFSET('Water Data'!$C$3,0,10*ROW('Water Data'!C35)))</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Data'!A36))="",NA(),OFFSET('Water Data'!$A$3,0,10*ROW('Water Data'!A36)))</f>
        <v>#N/A</v>
      </c>
      <c r="C39" s="59" t="e">
        <f ca="true">+IF(OFFSET('Water Data'!$C$3,0,10*ROW('Water Data'!C36))="",NA(),OFFSET('Water Data'!$C$3,0,10*ROW('Water Data'!C36)))</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Data'!A37))="",NA(),OFFSET('Water Data'!$A$3,0,10*ROW('Water Data'!A37)))</f>
        <v>#N/A</v>
      </c>
      <c r="C40" s="59" t="e">
        <f ca="true">+IF(OFFSET('Water Data'!$C$3,0,10*ROW('Water Data'!C37))="",NA(),OFFSET('Water Data'!$C$3,0,10*ROW('Water Data'!C37)))</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Data'!A38))="",NA(),OFFSET('Water Data'!$A$3,0,10*ROW('Water Data'!A38)))</f>
        <v>#N/A</v>
      </c>
      <c r="C41" s="59" t="e">
        <f ca="true">+IF(OFFSET('Water Data'!$C$3,0,10*ROW('Water Data'!C38))="",NA(),OFFSET('Water Data'!$C$3,0,10*ROW('Water Data'!C38)))</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Data'!A39))="",NA(),OFFSET('Water Data'!$A$3,0,10*ROW('Water Data'!A39)))</f>
        <v>#N/A</v>
      </c>
      <c r="C42" s="59" t="e">
        <f ca="true">+IF(OFFSET('Water Data'!$C$3,0,10*ROW('Water Data'!C39))="",NA(),OFFSET('Water Data'!$C$3,0,10*ROW('Water Data'!C39)))</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5" customWidth="true"/>
    <col min="2" max="2" width="6.5" style="131" customWidth="true"/>
    <col min="3" max="3" width="9" style="243" customWidth="true"/>
    <col min="4" max="4" width="9.75" style="36" customWidth="true"/>
    <col min="5" max="5" width="8" style="236" customWidth="true"/>
    <col min="6" max="6" width="8" style="237" customWidth="true"/>
    <col min="7" max="7" width="8" style="238" customWidth="true"/>
    <col min="8" max="8" width="8" style="240" customWidth="true"/>
    <col min="9" max="9" width="8" style="119" customWidth="true"/>
    <col min="10" max="10" width="8" style="241" customWidth="true"/>
    <col min="11" max="11" width="8" style="258" customWidth="true"/>
    <col min="12" max="12" width="8" style="237" customWidth="true"/>
    <col min="13" max="13" width="8" style="257" customWidth="true"/>
    <col min="14" max="14" width="8" style="264" customWidth="true"/>
    <col min="15" max="19" width="8" style="36" customWidth="true"/>
    <col min="20" max="16384" width="9" style="36"/>
  </cols>
  <sheetData>
    <row r="1" ht="20.25" customHeight="true" x14ac:dyDescent="0.2">
      <c r="A1" s="557" t="s">
        <v>220</v>
      </c>
      <c r="B1" s="558"/>
      <c r="C1" s="558"/>
      <c r="D1" s="558"/>
      <c r="E1" s="559" t="s">
        <v>53</v>
      </c>
      <c r="F1" s="560"/>
      <c r="G1" s="560"/>
      <c r="H1" s="560"/>
      <c r="I1" s="561"/>
      <c r="J1" s="562" t="s">
        <v>10</v>
      </c>
      <c r="K1" s="562"/>
      <c r="L1" s="562"/>
      <c r="M1" s="562"/>
      <c r="N1" s="562"/>
      <c r="O1" s="554" t="s">
        <v>11</v>
      </c>
      <c r="P1" s="555"/>
      <c r="Q1" s="555"/>
      <c r="R1" s="555"/>
      <c r="S1" s="556"/>
    </row>
    <row r="2" x14ac:dyDescent="0.2">
      <c r="A2" s="558"/>
      <c r="B2" s="558"/>
      <c r="C2" s="558"/>
      <c r="D2" s="558"/>
      <c r="E2" s="375"/>
      <c r="F2" s="376"/>
      <c r="G2" s="377"/>
      <c r="H2" s="378"/>
      <c r="I2" s="379"/>
      <c r="J2" s="380"/>
      <c r="K2" s="376"/>
      <c r="L2" s="381"/>
      <c r="M2" s="378"/>
      <c r="N2" s="382"/>
      <c r="O2" s="375"/>
      <c r="P2" s="376"/>
      <c r="Q2" s="383"/>
      <c r="R2" s="378"/>
      <c r="S2" s="379"/>
    </row>
    <row r="3" ht="81" customHeight="true" x14ac:dyDescent="0.2">
      <c r="A3" s="410" t="s">
        <v>9</v>
      </c>
      <c r="B3" s="411" t="s">
        <v>4</v>
      </c>
      <c r="C3" s="414" t="s">
        <v>8</v>
      </c>
      <c r="D3" s="412" t="s">
        <v>241</v>
      </c>
      <c r="E3" s="384" t="s">
        <v>25</v>
      </c>
      <c r="F3" s="385" t="s">
        <v>19</v>
      </c>
      <c r="G3" s="386" t="s">
        <v>221</v>
      </c>
      <c r="H3" s="387" t="s">
        <v>230</v>
      </c>
      <c r="I3" s="388" t="s">
        <v>37</v>
      </c>
      <c r="J3" s="389" t="s">
        <v>25</v>
      </c>
      <c r="K3" s="390" t="s">
        <v>19</v>
      </c>
      <c r="L3" s="391" t="s">
        <v>222</v>
      </c>
      <c r="M3" s="387" t="s">
        <v>230</v>
      </c>
      <c r="N3" s="392" t="s">
        <v>37</v>
      </c>
      <c r="O3" s="384" t="s">
        <v>25</v>
      </c>
      <c r="P3" s="385" t="s">
        <v>160</v>
      </c>
      <c r="Q3" s="393" t="s">
        <v>223</v>
      </c>
      <c r="R3" s="387" t="s">
        <v>230</v>
      </c>
      <c r="S3" s="388" t="s">
        <v>37</v>
      </c>
    </row>
    <row r="4" x14ac:dyDescent="0.2">
      <c r="A4" s="244" t="str">
        <f>IF(ISBLANK(Regressions!A14), " ", Regressions!A14)</f>
        <v>Peru</v>
      </c>
      <c r="B4" s="239">
        <f>IF(ISBLANK(Regressions!B14), " ", Regressions!B14)</f>
        <v>2000</v>
      </c>
      <c r="C4" s="413" t="str">
        <f>IF(ISBLANK(Regressions!C14), " ", Regressions!C14)</f>
        <v>National</v>
      </c>
      <c r="D4" s="246">
        <f>IF(ISBLANK(Regressions!D14), " ", Regressions!D14)</f>
        <v>8193307</v>
      </c>
      <c r="E4" s="394">
        <f>IF(ISNUMBER(Regressions!E14),ROUND(Regressions!E14, 1), NA())</f>
        <v>100</v>
      </c>
      <c r="F4" s="308">
        <f>IF(ISNUMBER(Regressions!F14),ROUND(Regressions!F14, 1), NA())</f>
        <v>72.5</v>
      </c>
      <c r="G4" s="395" t="e">
        <f>IF(ISNUMBER(Regressions!G14),ROUND(Regressions!G14, 1), NA())</f>
        <v>#N/A</v>
      </c>
      <c r="H4" s="396" t="e">
        <f>IF(ISNUMBER(Regressions!H14),ROUND(Regressions!H14, 1), NA())</f>
        <v>#N/A</v>
      </c>
      <c r="I4" s="397">
        <f>IF(ISNUMBER(Regressions!I14),ROUND(Regressions!I14, 1), NA())</f>
        <v>27.5</v>
      </c>
      <c r="J4" s="398" t="e">
        <f>IF(ISNUMBER(Regressions!J14),ROUND(Regressions!J14, 1), NA())</f>
        <v>#N/A</v>
      </c>
      <c r="K4" s="308" t="e">
        <f>IF(ISNUMBER(Regressions!K14),ROUND(Regressions!K14, 1), NA())</f>
        <v>#N/A</v>
      </c>
      <c r="L4" s="399" t="e">
        <f>IF(ISNUMBER(Regressions!L14),ROUND(Regressions!L14, 1), NA())</f>
        <v>#N/A</v>
      </c>
      <c r="M4" s="396" t="e">
        <f>IF(ISNUMBER(Regressions!M14),ROUND(Regressions!M14, 1), NA())</f>
        <v>#N/A</v>
      </c>
      <c r="N4" s="400" t="e">
        <f>IF(ISNUMBER(Regressions!N14),ROUND(Regressions!N14, 1), NA())</f>
        <v>#N/A</v>
      </c>
      <c r="O4" s="394" t="e">
        <f>IF(ISNUMBER(Regressions!O14),ROUND(Regressions!O14, 1), NA())</f>
        <v>#N/A</v>
      </c>
      <c r="P4" s="308" t="e">
        <f>IF(ISNUMBER(Regressions!P14),ROUND(Regressions!P14, 1), NA())</f>
        <v>#N/A</v>
      </c>
      <c r="Q4" s="401" t="e">
        <f>IF(ISNUMBER(Regressions!Q14),ROUND(Regressions!Q14, 1), NA())</f>
        <v>#N/A</v>
      </c>
      <c r="R4" s="396" t="e">
        <f>IF(ISNUMBER(Regressions!R14),ROUND(Regressions!R14, 1), NA())</f>
        <v>#N/A</v>
      </c>
      <c r="S4" s="397" t="e">
        <f>IF(ISNUMBER(Regressions!S14),ROUND(Regressions!S14, 1), NA())</f>
        <v>#N/A</v>
      </c>
    </row>
    <row r="5" x14ac:dyDescent="0.2">
      <c r="A5" s="244" t="str">
        <f>IF(ISBLANK(Regressions!A15), " ", Regressions!A15)</f>
        <v>Peru</v>
      </c>
      <c r="B5" s="239">
        <f>IF(ISBLANK(Regressions!B15), " ", Regressions!B15)</f>
        <v>2001</v>
      </c>
      <c r="C5" s="242" t="str">
        <f>IF(ISBLANK(Regressions!C15), " ", Regressions!C15)</f>
        <v>National</v>
      </c>
      <c r="D5" s="246">
        <f>IF(ISBLANK(Regressions!D15), " ", Regressions!D15)</f>
        <v>8205414</v>
      </c>
      <c r="E5" s="394">
        <f>IF(ISNUMBER(Regressions!E15),ROUND(Regressions!E15, 1), NA())</f>
        <v>100</v>
      </c>
      <c r="F5" s="308">
        <f>IF(ISNUMBER(Regressions!F15),ROUND(Regressions!F15, 1), NA())</f>
        <v>72.5</v>
      </c>
      <c r="G5" s="395" t="e">
        <f>IF(ISNUMBER(Regressions!G15),ROUND(Regressions!G15, 1), NA())</f>
        <v>#N/A</v>
      </c>
      <c r="H5" s="396" t="e">
        <f>IF(ISNUMBER(Regressions!H15),ROUND(Regressions!H15, 1), NA())</f>
        <v>#N/A</v>
      </c>
      <c r="I5" s="397">
        <f>IF(ISNUMBER(Regressions!I15),ROUND(Regressions!I15, 1), NA())</f>
        <v>27.5</v>
      </c>
      <c r="J5" s="398" t="e">
        <f>IF(ISNUMBER(Regressions!J15),ROUND(Regressions!J15, 1), NA())</f>
        <v>#N/A</v>
      </c>
      <c r="K5" s="308" t="e">
        <f>IF(ISNUMBER(Regressions!K15),ROUND(Regressions!K15, 1), NA())</f>
        <v>#N/A</v>
      </c>
      <c r="L5" s="399" t="e">
        <f>IF(ISNUMBER(Regressions!L15),ROUND(Regressions!L15, 1), NA())</f>
        <v>#N/A</v>
      </c>
      <c r="M5" s="396" t="e">
        <f>IF(ISNUMBER(Regressions!M15),ROUND(Regressions!M15, 1), NA())</f>
        <v>#N/A</v>
      </c>
      <c r="N5" s="400" t="e">
        <f>IF(ISNUMBER(Regressions!N15),ROUND(Regressions!N15, 1), NA())</f>
        <v>#N/A</v>
      </c>
      <c r="O5" s="394" t="e">
        <f>IF(ISNUMBER(Regressions!O15),ROUND(Regressions!O15, 1), NA())</f>
        <v>#N/A</v>
      </c>
      <c r="P5" s="308" t="e">
        <f>IF(ISNUMBER(Regressions!P15),ROUND(Regressions!P15, 1), NA())</f>
        <v>#N/A</v>
      </c>
      <c r="Q5" s="401" t="e">
        <f>IF(ISNUMBER(Regressions!Q15),ROUND(Regressions!Q15, 1), NA())</f>
        <v>#N/A</v>
      </c>
      <c r="R5" s="396" t="e">
        <f>IF(ISNUMBER(Regressions!R15),ROUND(Regressions!R15, 1), NA())</f>
        <v>#N/A</v>
      </c>
      <c r="S5" s="397" t="e">
        <f>IF(ISNUMBER(Regressions!S15),ROUND(Regressions!S15, 1), NA())</f>
        <v>#N/A</v>
      </c>
      <c r="T5" s="119"/>
      <c r="U5" s="119"/>
      <c r="V5" s="119"/>
      <c r="W5" s="119"/>
      <c r="X5" s="119"/>
      <c r="Y5" s="119"/>
      <c r="Z5" s="119"/>
      <c r="AA5" s="119"/>
    </row>
    <row r="6" x14ac:dyDescent="0.2">
      <c r="A6" s="244" t="str">
        <f>IF(ISBLANK(Regressions!A16), " ", Regressions!A16)</f>
        <v>Peru</v>
      </c>
      <c r="B6" s="239">
        <f>IF(ISBLANK(Regressions!B16), " ", Regressions!B16)</f>
        <v>2002</v>
      </c>
      <c r="C6" s="242" t="str">
        <f>IF(ISBLANK(Regressions!C16), " ", Regressions!C16)</f>
        <v>National</v>
      </c>
      <c r="D6" s="246">
        <f>IF(ISBLANK(Regressions!D16), " ", Regressions!D16)</f>
        <v>8197634</v>
      </c>
      <c r="E6" s="394">
        <f>IF(ISNUMBER(Regressions!E16),ROUND(Regressions!E16, 1), NA())</f>
        <v>100</v>
      </c>
      <c r="F6" s="308">
        <f>IF(ISNUMBER(Regressions!F16),ROUND(Regressions!F16, 1), NA())</f>
        <v>72.5</v>
      </c>
      <c r="G6" s="395" t="e">
        <f>IF(ISNUMBER(Regressions!G16),ROUND(Regressions!G16, 1), NA())</f>
        <v>#N/A</v>
      </c>
      <c r="H6" s="396" t="e">
        <f>IF(ISNUMBER(Regressions!H16),ROUND(Regressions!H16, 1), NA())</f>
        <v>#N/A</v>
      </c>
      <c r="I6" s="397">
        <f>IF(ISNUMBER(Regressions!I16),ROUND(Regressions!I16, 1), NA())</f>
        <v>27.5</v>
      </c>
      <c r="J6" s="398" t="e">
        <f>IF(ISNUMBER(Regressions!J16),ROUND(Regressions!J16, 1), NA())</f>
        <v>#N/A</v>
      </c>
      <c r="K6" s="308" t="e">
        <f>IF(ISNUMBER(Regressions!K16),ROUND(Regressions!K16, 1), NA())</f>
        <v>#N/A</v>
      </c>
      <c r="L6" s="399" t="e">
        <f>IF(ISNUMBER(Regressions!L16),ROUND(Regressions!L16, 1), NA())</f>
        <v>#N/A</v>
      </c>
      <c r="M6" s="396" t="e">
        <f>IF(ISNUMBER(Regressions!M16),ROUND(Regressions!M16, 1), NA())</f>
        <v>#N/A</v>
      </c>
      <c r="N6" s="400" t="e">
        <f>IF(ISNUMBER(Regressions!N16),ROUND(Regressions!N16, 1), NA())</f>
        <v>#N/A</v>
      </c>
      <c r="O6" s="394" t="e">
        <f>IF(ISNUMBER(Regressions!O16),ROUND(Regressions!O16, 1), NA())</f>
        <v>#N/A</v>
      </c>
      <c r="P6" s="308" t="e">
        <f>IF(ISNUMBER(Regressions!P16),ROUND(Regressions!P16, 1), NA())</f>
        <v>#N/A</v>
      </c>
      <c r="Q6" s="401" t="e">
        <f>IF(ISNUMBER(Regressions!Q16),ROUND(Regressions!Q16, 1), NA())</f>
        <v>#N/A</v>
      </c>
      <c r="R6" s="396" t="e">
        <f>IF(ISNUMBER(Regressions!R16),ROUND(Regressions!R16, 1), NA())</f>
        <v>#N/A</v>
      </c>
      <c r="S6" s="397" t="e">
        <f>IF(ISNUMBER(Regressions!S16),ROUND(Regressions!S16, 1), NA())</f>
        <v>#N/A</v>
      </c>
      <c r="T6" s="119"/>
      <c r="U6" s="119"/>
      <c r="V6" s="119"/>
      <c r="W6" s="119"/>
      <c r="X6" s="119"/>
      <c r="Y6" s="119"/>
      <c r="Z6" s="119"/>
      <c r="AA6" s="119"/>
    </row>
    <row r="7" x14ac:dyDescent="0.2">
      <c r="A7" s="244" t="str">
        <f>IF(ISBLANK(Regressions!A17), " ", Regressions!A17)</f>
        <v>Peru</v>
      </c>
      <c r="B7" s="239">
        <f>IF(ISBLANK(Regressions!B17), " ", Regressions!B17)</f>
        <v>2003</v>
      </c>
      <c r="C7" s="242" t="str">
        <f>IF(ISBLANK(Regressions!C17), " ", Regressions!C17)</f>
        <v>National</v>
      </c>
      <c r="D7" s="246">
        <f>IF(ISBLANK(Regressions!D17), " ", Regressions!D17)</f>
        <v>8174477</v>
      </c>
      <c r="E7" s="394">
        <f>IF(ISNUMBER(Regressions!E17),ROUND(Regressions!E17, 1), NA())</f>
        <v>100</v>
      </c>
      <c r="F7" s="308">
        <f>IF(ISNUMBER(Regressions!F17),ROUND(Regressions!F17, 1), NA())</f>
        <v>72.5</v>
      </c>
      <c r="G7" s="395" t="e">
        <f>IF(ISNUMBER(Regressions!G17),ROUND(Regressions!G17, 1), NA())</f>
        <v>#N/A</v>
      </c>
      <c r="H7" s="396" t="e">
        <f>IF(ISNUMBER(Regressions!H17),ROUND(Regressions!H17, 1), NA())</f>
        <v>#N/A</v>
      </c>
      <c r="I7" s="397">
        <f>IF(ISNUMBER(Regressions!I17),ROUND(Regressions!I17, 1), NA())</f>
        <v>27.5</v>
      </c>
      <c r="J7" s="398" t="e">
        <f>IF(ISNUMBER(Regressions!J17),ROUND(Regressions!J17, 1), NA())</f>
        <v>#N/A</v>
      </c>
      <c r="K7" s="308" t="e">
        <f>IF(ISNUMBER(Regressions!K17),ROUND(Regressions!K17, 1), NA())</f>
        <v>#N/A</v>
      </c>
      <c r="L7" s="399" t="e">
        <f>IF(ISNUMBER(Regressions!L17),ROUND(Regressions!L17, 1), NA())</f>
        <v>#N/A</v>
      </c>
      <c r="M7" s="396" t="e">
        <f>IF(ISNUMBER(Regressions!M17),ROUND(Regressions!M17, 1), NA())</f>
        <v>#N/A</v>
      </c>
      <c r="N7" s="400" t="e">
        <f>IF(ISNUMBER(Regressions!N17),ROUND(Regressions!N17, 1), NA())</f>
        <v>#N/A</v>
      </c>
      <c r="O7" s="394" t="e">
        <f>IF(ISNUMBER(Regressions!O17),ROUND(Regressions!O17, 1), NA())</f>
        <v>#N/A</v>
      </c>
      <c r="P7" s="308" t="e">
        <f>IF(ISNUMBER(Regressions!P17),ROUND(Regressions!P17, 1), NA())</f>
        <v>#N/A</v>
      </c>
      <c r="Q7" s="401" t="e">
        <f>IF(ISNUMBER(Regressions!Q17),ROUND(Regressions!Q17, 1), NA())</f>
        <v>#N/A</v>
      </c>
      <c r="R7" s="396" t="e">
        <f>IF(ISNUMBER(Regressions!R17),ROUND(Regressions!R17, 1), NA())</f>
        <v>#N/A</v>
      </c>
      <c r="S7" s="397" t="e">
        <f>IF(ISNUMBER(Regressions!S17),ROUND(Regressions!S17, 1), NA())</f>
        <v>#N/A</v>
      </c>
      <c r="T7" s="119"/>
      <c r="U7" s="119"/>
      <c r="V7" s="119"/>
      <c r="W7" s="119"/>
      <c r="X7" s="119"/>
      <c r="Y7" s="119"/>
      <c r="Z7" s="119"/>
      <c r="AA7" s="119"/>
    </row>
    <row r="8" x14ac:dyDescent="0.2">
      <c r="A8" s="244" t="str">
        <f>IF(ISBLANK(Regressions!A18), " ", Regressions!A18)</f>
        <v>Peru</v>
      </c>
      <c r="B8" s="239">
        <f>IF(ISBLANK(Regressions!B18), " ", Regressions!B18)</f>
        <v>2004</v>
      </c>
      <c r="C8" s="242" t="str">
        <f>IF(ISBLANK(Regressions!C18), " ", Regressions!C18)</f>
        <v>National</v>
      </c>
      <c r="D8" s="246">
        <f>IF(ISBLANK(Regressions!D18), " ", Regressions!D18)</f>
        <v>8145236</v>
      </c>
      <c r="E8" s="394">
        <f>IF(ISNUMBER(Regressions!E18),ROUND(Regressions!E18, 1), NA())</f>
        <v>100</v>
      </c>
      <c r="F8" s="308">
        <f>IF(ISNUMBER(Regressions!F18),ROUND(Regressions!F18, 1), NA())</f>
        <v>72.5</v>
      </c>
      <c r="G8" s="395">
        <f>IF(ISNUMBER(Regressions!G18),ROUND(Regressions!G18, 1), NA())</f>
        <v>58.9</v>
      </c>
      <c r="H8" s="396">
        <f>IF(ISNUMBER(Regressions!H18),ROUND(Regressions!H18, 1), NA())</f>
        <v>13.5</v>
      </c>
      <c r="I8" s="397">
        <f>IF(ISNUMBER(Regressions!I18),ROUND(Regressions!I18, 1), NA())</f>
        <v>27.5</v>
      </c>
      <c r="J8" s="398">
        <f>IF(ISNUMBER(Regressions!J18),ROUND(Regressions!J18, 1), NA())</f>
        <v>95.9</v>
      </c>
      <c r="K8" s="308">
        <f>IF(ISNUMBER(Regressions!K18),ROUND(Regressions!K18, 1), NA())</f>
        <v>88</v>
      </c>
      <c r="L8" s="399">
        <f>IF(ISNUMBER(Regressions!L18),ROUND(Regressions!L18, 1), NA())</f>
        <v>44.6</v>
      </c>
      <c r="M8" s="396">
        <f>IF(ISNUMBER(Regressions!M18),ROUND(Regressions!M18, 1), NA())</f>
        <v>43.4</v>
      </c>
      <c r="N8" s="400">
        <f>IF(ISNUMBER(Regressions!N18),ROUND(Regressions!N18, 1), NA())</f>
        <v>12</v>
      </c>
      <c r="O8" s="394">
        <f>IF(ISNUMBER(Regressions!O18),ROUND(Regressions!O18, 1), NA())</f>
        <v>86</v>
      </c>
      <c r="P8" s="308">
        <f>IF(ISNUMBER(Regressions!P18),ROUND(Regressions!P18, 1), NA())</f>
        <v>68.599999999999994</v>
      </c>
      <c r="Q8" s="401" t="e">
        <f>IF(ISNUMBER(Regressions!Q18),ROUND(Regressions!Q18, 1), NA())</f>
        <v>#N/A</v>
      </c>
      <c r="R8" s="396">
        <f>IF(ISNUMBER(Regressions!R18),ROUND(Regressions!R18, 1), NA())</f>
        <v>68.599999999999994</v>
      </c>
      <c r="S8" s="397">
        <f>IF(ISNUMBER(Regressions!S18),ROUND(Regressions!S18, 1), NA())</f>
        <v>31.4</v>
      </c>
      <c r="T8" s="119"/>
      <c r="U8" s="119"/>
      <c r="V8" s="119"/>
      <c r="W8" s="119"/>
      <c r="X8" s="119"/>
      <c r="Y8" s="119"/>
      <c r="Z8" s="119"/>
      <c r="AA8" s="119"/>
    </row>
    <row r="9" x14ac:dyDescent="0.2">
      <c r="A9" s="244" t="str">
        <f>IF(ISBLANK(Regressions!A19), " ", Regressions!A19)</f>
        <v>Peru</v>
      </c>
      <c r="B9" s="239">
        <f>IF(ISBLANK(Regressions!B19), " ", Regressions!B19)</f>
        <v>2005</v>
      </c>
      <c r="C9" s="242" t="str">
        <f>IF(ISBLANK(Regressions!C19), " ", Regressions!C19)</f>
        <v>National</v>
      </c>
      <c r="D9" s="246">
        <f>IF(ISBLANK(Regressions!D19), " ", Regressions!D19)</f>
        <v>8105769</v>
      </c>
      <c r="E9" s="394">
        <f>IF(ISNUMBER(Regressions!E19),ROUND(Regressions!E19, 1), NA())</f>
        <v>100</v>
      </c>
      <c r="F9" s="308">
        <f>IF(ISNUMBER(Regressions!F19),ROUND(Regressions!F19, 1), NA())</f>
        <v>72.900000000000006</v>
      </c>
      <c r="G9" s="395">
        <f>IF(ISNUMBER(Regressions!G19),ROUND(Regressions!G19, 1), NA())</f>
        <v>58.9</v>
      </c>
      <c r="H9" s="396">
        <f>IF(ISNUMBER(Regressions!H19),ROUND(Regressions!H19, 1), NA())</f>
        <v>14</v>
      </c>
      <c r="I9" s="397">
        <f>IF(ISNUMBER(Regressions!I19),ROUND(Regressions!I19, 1), NA())</f>
        <v>27.1</v>
      </c>
      <c r="J9" s="398">
        <f>IF(ISNUMBER(Regressions!J19),ROUND(Regressions!J19, 1), NA())</f>
        <v>95.9</v>
      </c>
      <c r="K9" s="308">
        <f>IF(ISNUMBER(Regressions!K19),ROUND(Regressions!K19, 1), NA())</f>
        <v>88</v>
      </c>
      <c r="L9" s="399">
        <f>IF(ISNUMBER(Regressions!L19),ROUND(Regressions!L19, 1), NA())</f>
        <v>44.6</v>
      </c>
      <c r="M9" s="396">
        <f>IF(ISNUMBER(Regressions!M19),ROUND(Regressions!M19, 1), NA())</f>
        <v>43.4</v>
      </c>
      <c r="N9" s="400">
        <f>IF(ISNUMBER(Regressions!N19),ROUND(Regressions!N19, 1), NA())</f>
        <v>12</v>
      </c>
      <c r="O9" s="394">
        <f>IF(ISNUMBER(Regressions!O19),ROUND(Regressions!O19, 1), NA())</f>
        <v>86</v>
      </c>
      <c r="P9" s="308">
        <f>IF(ISNUMBER(Regressions!P19),ROUND(Regressions!P19, 1), NA())</f>
        <v>68.599999999999994</v>
      </c>
      <c r="Q9" s="401" t="e">
        <f>IF(ISNUMBER(Regressions!Q19),ROUND(Regressions!Q19, 1), NA())</f>
        <v>#N/A</v>
      </c>
      <c r="R9" s="396">
        <f>IF(ISNUMBER(Regressions!R19),ROUND(Regressions!R19, 1), NA())</f>
        <v>68.599999999999994</v>
      </c>
      <c r="S9" s="397">
        <f>IF(ISNUMBER(Regressions!S19),ROUND(Regressions!S19, 1), NA())</f>
        <v>31.4</v>
      </c>
    </row>
    <row r="10" x14ac:dyDescent="0.2">
      <c r="A10" s="244" t="str">
        <f>IF(ISBLANK(Regressions!A20), " ", Regressions!A20)</f>
        <v>Peru</v>
      </c>
      <c r="B10" s="239">
        <f>IF(ISBLANK(Regressions!B20), " ", Regressions!B20)</f>
        <v>2006</v>
      </c>
      <c r="C10" s="242" t="str">
        <f>IF(ISBLANK(Regressions!C20), " ", Regressions!C20)</f>
        <v>National</v>
      </c>
      <c r="D10" s="246">
        <f>IF(ISBLANK(Regressions!D20), " ", Regressions!D20)</f>
        <v>8076109</v>
      </c>
      <c r="E10" s="394">
        <f>IF(ISNUMBER(Regressions!E20),ROUND(Regressions!E20, 1), NA())</f>
        <v>100</v>
      </c>
      <c r="F10" s="308">
        <f>IF(ISNUMBER(Regressions!F20),ROUND(Regressions!F20, 1), NA())</f>
        <v>73.400000000000006</v>
      </c>
      <c r="G10" s="395">
        <f>IF(ISNUMBER(Regressions!G20),ROUND(Regressions!G20, 1), NA())</f>
        <v>58.9</v>
      </c>
      <c r="H10" s="396">
        <f>IF(ISNUMBER(Regressions!H20),ROUND(Regressions!H20, 1), NA())</f>
        <v>14.5</v>
      </c>
      <c r="I10" s="397">
        <f>IF(ISNUMBER(Regressions!I20),ROUND(Regressions!I20, 1), NA())</f>
        <v>26.6</v>
      </c>
      <c r="J10" s="398">
        <f>IF(ISNUMBER(Regressions!J20),ROUND(Regressions!J20, 1), NA())</f>
        <v>95.9</v>
      </c>
      <c r="K10" s="308">
        <f>IF(ISNUMBER(Regressions!K20),ROUND(Regressions!K20, 1), NA())</f>
        <v>88</v>
      </c>
      <c r="L10" s="399">
        <f>IF(ISNUMBER(Regressions!L20),ROUND(Regressions!L20, 1), NA())</f>
        <v>44.6</v>
      </c>
      <c r="M10" s="396">
        <f>IF(ISNUMBER(Regressions!M20),ROUND(Regressions!M20, 1), NA())</f>
        <v>43.4</v>
      </c>
      <c r="N10" s="400">
        <f>IF(ISNUMBER(Regressions!N20),ROUND(Regressions!N20, 1), NA())</f>
        <v>12</v>
      </c>
      <c r="O10" s="394">
        <f>IF(ISNUMBER(Regressions!O20),ROUND(Regressions!O20, 1), NA())</f>
        <v>86</v>
      </c>
      <c r="P10" s="308">
        <f>IF(ISNUMBER(Regressions!P20),ROUND(Regressions!P20, 1), NA())</f>
        <v>68.599999999999994</v>
      </c>
      <c r="Q10" s="401" t="e">
        <f>IF(ISNUMBER(Regressions!Q20),ROUND(Regressions!Q20, 1), NA())</f>
        <v>#N/A</v>
      </c>
      <c r="R10" s="396">
        <f>IF(ISNUMBER(Regressions!R20),ROUND(Regressions!R20, 1), NA())</f>
        <v>68.599999999999994</v>
      </c>
      <c r="S10" s="397">
        <f>IF(ISNUMBER(Regressions!S20),ROUND(Regressions!S20, 1), NA())</f>
        <v>31.4</v>
      </c>
    </row>
    <row r="11" x14ac:dyDescent="0.2">
      <c r="A11" s="244" t="str">
        <f>IF(ISBLANK(Regressions!A21), " ", Regressions!A21)</f>
        <v>Peru</v>
      </c>
      <c r="B11" s="239">
        <f>IF(ISBLANK(Regressions!B21), " ", Regressions!B21)</f>
        <v>2007</v>
      </c>
      <c r="C11" s="242" t="str">
        <f>IF(ISBLANK(Regressions!C21), " ", Regressions!C21)</f>
        <v>National</v>
      </c>
      <c r="D11" s="246">
        <f>IF(ISBLANK(Regressions!D21), " ", Regressions!D21)</f>
        <v>8053141</v>
      </c>
      <c r="E11" s="394">
        <f>IF(ISNUMBER(Regressions!E21),ROUND(Regressions!E21, 1), NA())</f>
        <v>100</v>
      </c>
      <c r="F11" s="308">
        <f>IF(ISNUMBER(Regressions!F21),ROUND(Regressions!F21, 1), NA())</f>
        <v>73.900000000000006</v>
      </c>
      <c r="G11" s="395">
        <f>IF(ISNUMBER(Regressions!G21),ROUND(Regressions!G21, 1), NA())</f>
        <v>58.9</v>
      </c>
      <c r="H11" s="396">
        <f>IF(ISNUMBER(Regressions!H21),ROUND(Regressions!H21, 1), NA())</f>
        <v>15</v>
      </c>
      <c r="I11" s="397">
        <f>IF(ISNUMBER(Regressions!I21),ROUND(Regressions!I21, 1), NA())</f>
        <v>26.1</v>
      </c>
      <c r="J11" s="398">
        <f>IF(ISNUMBER(Regressions!J21),ROUND(Regressions!J21, 1), NA())</f>
        <v>95.9</v>
      </c>
      <c r="K11" s="308">
        <f>IF(ISNUMBER(Regressions!K21),ROUND(Regressions!K21, 1), NA())</f>
        <v>88</v>
      </c>
      <c r="L11" s="399">
        <f>IF(ISNUMBER(Regressions!L21),ROUND(Regressions!L21, 1), NA())</f>
        <v>44.6</v>
      </c>
      <c r="M11" s="396">
        <f>IF(ISNUMBER(Regressions!M21),ROUND(Regressions!M21, 1), NA())</f>
        <v>43.4</v>
      </c>
      <c r="N11" s="400">
        <f>IF(ISNUMBER(Regressions!N21),ROUND(Regressions!N21, 1), NA())</f>
        <v>12</v>
      </c>
      <c r="O11" s="394">
        <f>IF(ISNUMBER(Regressions!O21),ROUND(Regressions!O21, 1), NA())</f>
        <v>86</v>
      </c>
      <c r="P11" s="308">
        <f>IF(ISNUMBER(Regressions!P21),ROUND(Regressions!P21, 1), NA())</f>
        <v>68.599999999999994</v>
      </c>
      <c r="Q11" s="401" t="e">
        <f>IF(ISNUMBER(Regressions!Q21),ROUND(Regressions!Q21, 1), NA())</f>
        <v>#N/A</v>
      </c>
      <c r="R11" s="396">
        <f>IF(ISNUMBER(Regressions!R21),ROUND(Regressions!R21, 1), NA())</f>
        <v>68.599999999999994</v>
      </c>
      <c r="S11" s="397">
        <f>IF(ISNUMBER(Regressions!S21),ROUND(Regressions!S21, 1), NA())</f>
        <v>31.4</v>
      </c>
    </row>
    <row r="12" x14ac:dyDescent="0.2">
      <c r="A12" s="244" t="str">
        <f>IF(ISBLANK(Regressions!A22), " ", Regressions!A22)</f>
        <v>Peru</v>
      </c>
      <c r="B12" s="239">
        <f>IF(ISBLANK(Regressions!B22), " ", Regressions!B22)</f>
        <v>2008</v>
      </c>
      <c r="C12" s="242" t="str">
        <f>IF(ISBLANK(Regressions!C22), " ", Regressions!C22)</f>
        <v>National</v>
      </c>
      <c r="D12" s="246">
        <f>IF(ISBLANK(Regressions!D22), " ", Regressions!D22)</f>
        <v>8033684</v>
      </c>
      <c r="E12" s="394">
        <f>IF(ISNUMBER(Regressions!E22),ROUND(Regressions!E22, 1), NA())</f>
        <v>100</v>
      </c>
      <c r="F12" s="308">
        <f>IF(ISNUMBER(Regressions!F22),ROUND(Regressions!F22, 1), NA())</f>
        <v>74.400000000000006</v>
      </c>
      <c r="G12" s="395">
        <f>IF(ISNUMBER(Regressions!G22),ROUND(Regressions!G22, 1), NA())</f>
        <v>58.9</v>
      </c>
      <c r="H12" s="396">
        <f>IF(ISNUMBER(Regressions!H22),ROUND(Regressions!H22, 1), NA())</f>
        <v>15.4</v>
      </c>
      <c r="I12" s="397">
        <f>IF(ISNUMBER(Regressions!I22),ROUND(Regressions!I22, 1), NA())</f>
        <v>25.6</v>
      </c>
      <c r="J12" s="398">
        <f>IF(ISNUMBER(Regressions!J22),ROUND(Regressions!J22, 1), NA())</f>
        <v>95.9</v>
      </c>
      <c r="K12" s="308">
        <f>IF(ISNUMBER(Regressions!K22),ROUND(Regressions!K22, 1), NA())</f>
        <v>88</v>
      </c>
      <c r="L12" s="399">
        <f>IF(ISNUMBER(Regressions!L22),ROUND(Regressions!L22, 1), NA())</f>
        <v>44.6</v>
      </c>
      <c r="M12" s="396">
        <f>IF(ISNUMBER(Regressions!M22),ROUND(Regressions!M22, 1), NA())</f>
        <v>43.4</v>
      </c>
      <c r="N12" s="400">
        <f>IF(ISNUMBER(Regressions!N22),ROUND(Regressions!N22, 1), NA())</f>
        <v>12</v>
      </c>
      <c r="O12" s="394">
        <f>IF(ISNUMBER(Regressions!O22),ROUND(Regressions!O22, 1), NA())</f>
        <v>86</v>
      </c>
      <c r="P12" s="308">
        <f>IF(ISNUMBER(Regressions!P22),ROUND(Regressions!P22, 1), NA())</f>
        <v>68.599999999999994</v>
      </c>
      <c r="Q12" s="401" t="e">
        <f>IF(ISNUMBER(Regressions!Q22),ROUND(Regressions!Q22, 1), NA())</f>
        <v>#N/A</v>
      </c>
      <c r="R12" s="396">
        <f>IF(ISNUMBER(Regressions!R22),ROUND(Regressions!R22, 1), NA())</f>
        <v>68.599999999999994</v>
      </c>
      <c r="S12" s="397">
        <f>IF(ISNUMBER(Regressions!S22),ROUND(Regressions!S22, 1), NA())</f>
        <v>31.4</v>
      </c>
    </row>
    <row r="13" x14ac:dyDescent="0.2">
      <c r="A13" s="244" t="str">
        <f>IF(ISBLANK(Regressions!A23), " ", Regressions!A23)</f>
        <v>Peru</v>
      </c>
      <c r="B13" s="239">
        <f>IF(ISBLANK(Regressions!B23), " ", Regressions!B23)</f>
        <v>2009</v>
      </c>
      <c r="C13" s="242" t="str">
        <f>IF(ISBLANK(Regressions!C23), " ", Regressions!C23)</f>
        <v>National</v>
      </c>
      <c r="D13" s="246">
        <f>IF(ISBLANK(Regressions!D23), " ", Regressions!D23)</f>
        <v>8007103</v>
      </c>
      <c r="E13" s="394">
        <f>IF(ISNUMBER(Regressions!E23),ROUND(Regressions!E23, 1), NA())</f>
        <v>100</v>
      </c>
      <c r="F13" s="308">
        <f>IF(ISNUMBER(Regressions!F23),ROUND(Regressions!F23, 1), NA())</f>
        <v>74.8</v>
      </c>
      <c r="G13" s="395">
        <f>IF(ISNUMBER(Regressions!G23),ROUND(Regressions!G23, 1), NA())</f>
        <v>60.7</v>
      </c>
      <c r="H13" s="396">
        <f>IF(ISNUMBER(Regressions!H23),ROUND(Regressions!H23, 1), NA())</f>
        <v>14.1</v>
      </c>
      <c r="I13" s="397">
        <f>IF(ISNUMBER(Regressions!I23),ROUND(Regressions!I23, 1), NA())</f>
        <v>25.2</v>
      </c>
      <c r="J13" s="398">
        <f>IF(ISNUMBER(Regressions!J23),ROUND(Regressions!J23, 1), NA())</f>
        <v>96.2</v>
      </c>
      <c r="K13" s="308">
        <f>IF(ISNUMBER(Regressions!K23),ROUND(Regressions!K23, 1), NA())</f>
        <v>89</v>
      </c>
      <c r="L13" s="399">
        <f>IF(ISNUMBER(Regressions!L23),ROUND(Regressions!L23, 1), NA())</f>
        <v>47.6</v>
      </c>
      <c r="M13" s="396">
        <f>IF(ISNUMBER(Regressions!M23),ROUND(Regressions!M23, 1), NA())</f>
        <v>41.4</v>
      </c>
      <c r="N13" s="400">
        <f>IF(ISNUMBER(Regressions!N23),ROUND(Regressions!N23, 1), NA())</f>
        <v>11</v>
      </c>
      <c r="O13" s="394">
        <f>IF(ISNUMBER(Regressions!O23),ROUND(Regressions!O23, 1), NA())</f>
        <v>86.5</v>
      </c>
      <c r="P13" s="308">
        <f>IF(ISNUMBER(Regressions!P23),ROUND(Regressions!P23, 1), NA())</f>
        <v>69.8</v>
      </c>
      <c r="Q13" s="401" t="e">
        <f>IF(ISNUMBER(Regressions!Q23),ROUND(Regressions!Q23, 1), NA())</f>
        <v>#N/A</v>
      </c>
      <c r="R13" s="396">
        <f>IF(ISNUMBER(Regressions!R23),ROUND(Regressions!R23, 1), NA())</f>
        <v>69.8</v>
      </c>
      <c r="S13" s="397">
        <f>IF(ISNUMBER(Regressions!S23),ROUND(Regressions!S23, 1), NA())</f>
        <v>30.2</v>
      </c>
    </row>
    <row r="14" x14ac:dyDescent="0.2">
      <c r="A14" s="244" t="str">
        <f>IF(ISBLANK(Regressions!A24), " ", Regressions!A24)</f>
        <v>Peru</v>
      </c>
      <c r="B14" s="239">
        <f>IF(ISBLANK(Regressions!B24), " ", Regressions!B24)</f>
        <v>2010</v>
      </c>
      <c r="C14" s="242" t="str">
        <f>IF(ISBLANK(Regressions!C24), " ", Regressions!C24)</f>
        <v>National</v>
      </c>
      <c r="D14" s="246">
        <f>IF(ISBLANK(Regressions!D24), " ", Regressions!D24)</f>
        <v>7984652</v>
      </c>
      <c r="E14" s="394">
        <f>IF(ISNUMBER(Regressions!E24),ROUND(Regressions!E24, 1), NA())</f>
        <v>100</v>
      </c>
      <c r="F14" s="308">
        <f>IF(ISNUMBER(Regressions!F24),ROUND(Regressions!F24, 1), NA())</f>
        <v>75.3</v>
      </c>
      <c r="G14" s="395">
        <f>IF(ISNUMBER(Regressions!G24),ROUND(Regressions!G24, 1), NA())</f>
        <v>62.5</v>
      </c>
      <c r="H14" s="396">
        <f>IF(ISNUMBER(Regressions!H24),ROUND(Regressions!H24, 1), NA())</f>
        <v>12.9</v>
      </c>
      <c r="I14" s="397">
        <f>IF(ISNUMBER(Regressions!I24),ROUND(Regressions!I24, 1), NA())</f>
        <v>24.7</v>
      </c>
      <c r="J14" s="398">
        <f>IF(ISNUMBER(Regressions!J24),ROUND(Regressions!J24, 1), NA())</f>
        <v>96.5</v>
      </c>
      <c r="K14" s="308">
        <f>IF(ISNUMBER(Regressions!K24),ROUND(Regressions!K24, 1), NA())</f>
        <v>90</v>
      </c>
      <c r="L14" s="399">
        <f>IF(ISNUMBER(Regressions!L24),ROUND(Regressions!L24, 1), NA())</f>
        <v>50.6</v>
      </c>
      <c r="M14" s="396">
        <f>IF(ISNUMBER(Regressions!M24),ROUND(Regressions!M24, 1), NA())</f>
        <v>39.4</v>
      </c>
      <c r="N14" s="400">
        <f>IF(ISNUMBER(Regressions!N24),ROUND(Regressions!N24, 1), NA())</f>
        <v>10</v>
      </c>
      <c r="O14" s="394">
        <f>IF(ISNUMBER(Regressions!O24),ROUND(Regressions!O24, 1), NA())</f>
        <v>87</v>
      </c>
      <c r="P14" s="308">
        <f>IF(ISNUMBER(Regressions!P24),ROUND(Regressions!P24, 1), NA())</f>
        <v>71</v>
      </c>
      <c r="Q14" s="401" t="e">
        <f>IF(ISNUMBER(Regressions!Q24),ROUND(Regressions!Q24, 1), NA())</f>
        <v>#N/A</v>
      </c>
      <c r="R14" s="396">
        <f>IF(ISNUMBER(Regressions!R24),ROUND(Regressions!R24, 1), NA())</f>
        <v>71</v>
      </c>
      <c r="S14" s="397">
        <f>IF(ISNUMBER(Regressions!S24),ROUND(Regressions!S24, 1), NA())</f>
        <v>29</v>
      </c>
    </row>
    <row r="15" x14ac:dyDescent="0.2">
      <c r="A15" s="244" t="str">
        <f>IF(ISBLANK(Regressions!A25), " ", Regressions!A25)</f>
        <v>Peru</v>
      </c>
      <c r="B15" s="239">
        <f>IF(ISBLANK(Regressions!B25), " ", Regressions!B25)</f>
        <v>2011</v>
      </c>
      <c r="C15" s="242" t="str">
        <f>IF(ISBLANK(Regressions!C25), " ", Regressions!C25)</f>
        <v>National</v>
      </c>
      <c r="D15" s="246">
        <f>IF(ISBLANK(Regressions!D25), " ", Regressions!D25)</f>
        <v>7980221</v>
      </c>
      <c r="E15" s="394">
        <f>IF(ISNUMBER(Regressions!E25),ROUND(Regressions!E25, 1), NA())</f>
        <v>100</v>
      </c>
      <c r="F15" s="308">
        <f>IF(ISNUMBER(Regressions!F25),ROUND(Regressions!F25, 1), NA())</f>
        <v>75.8</v>
      </c>
      <c r="G15" s="395">
        <f>IF(ISNUMBER(Regressions!G25),ROUND(Regressions!G25, 1), NA())</f>
        <v>64.2</v>
      </c>
      <c r="H15" s="396">
        <f>IF(ISNUMBER(Regressions!H25),ROUND(Regressions!H25, 1), NA())</f>
        <v>11.6</v>
      </c>
      <c r="I15" s="397">
        <f>IF(ISNUMBER(Regressions!I25),ROUND(Regressions!I25, 1), NA())</f>
        <v>24.2</v>
      </c>
      <c r="J15" s="398">
        <f>IF(ISNUMBER(Regressions!J25),ROUND(Regressions!J25, 1), NA())</f>
        <v>96.8</v>
      </c>
      <c r="K15" s="308">
        <f>IF(ISNUMBER(Regressions!K25),ROUND(Regressions!K25, 1), NA())</f>
        <v>91.1</v>
      </c>
      <c r="L15" s="399">
        <f>IF(ISNUMBER(Regressions!L25),ROUND(Regressions!L25, 1), NA())</f>
        <v>53.6</v>
      </c>
      <c r="M15" s="396">
        <f>IF(ISNUMBER(Regressions!M25),ROUND(Regressions!M25, 1), NA())</f>
        <v>37.5</v>
      </c>
      <c r="N15" s="400">
        <f>IF(ISNUMBER(Regressions!N25),ROUND(Regressions!N25, 1), NA())</f>
        <v>8.9</v>
      </c>
      <c r="O15" s="394">
        <f>IF(ISNUMBER(Regressions!O25),ROUND(Regressions!O25, 1), NA())</f>
        <v>87.5</v>
      </c>
      <c r="P15" s="308">
        <f>IF(ISNUMBER(Regressions!P25),ROUND(Regressions!P25, 1), NA())</f>
        <v>72.2</v>
      </c>
      <c r="Q15" s="401" t="e">
        <f>IF(ISNUMBER(Regressions!Q25),ROUND(Regressions!Q25, 1), NA())</f>
        <v>#N/A</v>
      </c>
      <c r="R15" s="396">
        <f>IF(ISNUMBER(Regressions!R25),ROUND(Regressions!R25, 1), NA())</f>
        <v>72.2</v>
      </c>
      <c r="S15" s="397">
        <f>IF(ISNUMBER(Regressions!S25),ROUND(Regressions!S25, 1), NA())</f>
        <v>27.8</v>
      </c>
    </row>
    <row r="16" x14ac:dyDescent="0.2">
      <c r="A16" s="244" t="str">
        <f>IF(ISBLANK(Regressions!A26), " ", Regressions!A26)</f>
        <v>Peru</v>
      </c>
      <c r="B16" s="239">
        <f>IF(ISBLANK(Regressions!B26), " ", Regressions!B26)</f>
        <v>2012</v>
      </c>
      <c r="C16" s="242" t="str">
        <f>IF(ISBLANK(Regressions!C26), " ", Regressions!C26)</f>
        <v>National</v>
      </c>
      <c r="D16" s="246">
        <f>IF(ISBLANK(Regressions!D26), " ", Regressions!D26)</f>
        <v>7982667</v>
      </c>
      <c r="E16" s="394">
        <f>IF(ISNUMBER(Regressions!E26),ROUND(Regressions!E26, 1), NA())</f>
        <v>100</v>
      </c>
      <c r="F16" s="308">
        <f>IF(ISNUMBER(Regressions!F26),ROUND(Regressions!F26, 1), NA())</f>
        <v>76.3</v>
      </c>
      <c r="G16" s="395">
        <f>IF(ISNUMBER(Regressions!G26),ROUND(Regressions!G26, 1), NA())</f>
        <v>66</v>
      </c>
      <c r="H16" s="396">
        <f>IF(ISNUMBER(Regressions!H26),ROUND(Regressions!H26, 1), NA())</f>
        <v>10.3</v>
      </c>
      <c r="I16" s="397">
        <f>IF(ISNUMBER(Regressions!I26),ROUND(Regressions!I26, 1), NA())</f>
        <v>23.7</v>
      </c>
      <c r="J16" s="398">
        <f>IF(ISNUMBER(Regressions!J26),ROUND(Regressions!J26, 1), NA())</f>
        <v>97.1</v>
      </c>
      <c r="K16" s="308">
        <f>IF(ISNUMBER(Regressions!K26),ROUND(Regressions!K26, 1), NA())</f>
        <v>92.1</v>
      </c>
      <c r="L16" s="399">
        <f>IF(ISNUMBER(Regressions!L26),ROUND(Regressions!L26, 1), NA())</f>
        <v>56.5</v>
      </c>
      <c r="M16" s="396">
        <f>IF(ISNUMBER(Regressions!M26),ROUND(Regressions!M26, 1), NA())</f>
        <v>35.5</v>
      </c>
      <c r="N16" s="400">
        <f>IF(ISNUMBER(Regressions!N26),ROUND(Regressions!N26, 1), NA())</f>
        <v>7.9</v>
      </c>
      <c r="O16" s="394">
        <f>IF(ISNUMBER(Regressions!O26),ROUND(Regressions!O26, 1), NA())</f>
        <v>88</v>
      </c>
      <c r="P16" s="308">
        <f>IF(ISNUMBER(Regressions!P26),ROUND(Regressions!P26, 1), NA())</f>
        <v>73.400000000000006</v>
      </c>
      <c r="Q16" s="401" t="e">
        <f>IF(ISNUMBER(Regressions!Q26),ROUND(Regressions!Q26, 1), NA())</f>
        <v>#N/A</v>
      </c>
      <c r="R16" s="396">
        <f>IF(ISNUMBER(Regressions!R26),ROUND(Regressions!R26, 1), NA())</f>
        <v>73.400000000000006</v>
      </c>
      <c r="S16" s="397">
        <f>IF(ISNUMBER(Regressions!S26),ROUND(Regressions!S26, 1), NA())</f>
        <v>26.6</v>
      </c>
    </row>
    <row r="17" x14ac:dyDescent="0.2">
      <c r="A17" s="244" t="str">
        <f>IF(ISBLANK(Regressions!A27), " ", Regressions!A27)</f>
        <v>Peru</v>
      </c>
      <c r="B17" s="239">
        <f>IF(ISBLANK(Regressions!B27), " ", Regressions!B27)</f>
        <v>2013</v>
      </c>
      <c r="C17" s="242" t="str">
        <f>IF(ISBLANK(Regressions!C27), " ", Regressions!C27)</f>
        <v>National</v>
      </c>
      <c r="D17" s="246">
        <f>IF(ISBLANK(Regressions!D27), " ", Regressions!D27)</f>
        <v>7991859</v>
      </c>
      <c r="E17" s="394">
        <f>IF(ISNUMBER(Regressions!E27),ROUND(Regressions!E27, 1), NA())</f>
        <v>100</v>
      </c>
      <c r="F17" s="308">
        <f>IF(ISNUMBER(Regressions!F27),ROUND(Regressions!F27, 1), NA())</f>
        <v>76.7</v>
      </c>
      <c r="G17" s="395">
        <f>IF(ISNUMBER(Regressions!G27),ROUND(Regressions!G27, 1), NA())</f>
        <v>67.8</v>
      </c>
      <c r="H17" s="396">
        <f>IF(ISNUMBER(Regressions!H27),ROUND(Regressions!H27, 1), NA())</f>
        <v>9</v>
      </c>
      <c r="I17" s="397">
        <f>IF(ISNUMBER(Regressions!I27),ROUND(Regressions!I27, 1), NA())</f>
        <v>23.3</v>
      </c>
      <c r="J17" s="398">
        <f>IF(ISNUMBER(Regressions!J27),ROUND(Regressions!J27, 1), NA())</f>
        <v>97.5</v>
      </c>
      <c r="K17" s="308">
        <f>IF(ISNUMBER(Regressions!K27),ROUND(Regressions!K27, 1), NA())</f>
        <v>93.1</v>
      </c>
      <c r="L17" s="399">
        <f>IF(ISNUMBER(Regressions!L27),ROUND(Regressions!L27, 1), NA())</f>
        <v>59.5</v>
      </c>
      <c r="M17" s="396">
        <f>IF(ISNUMBER(Regressions!M27),ROUND(Regressions!M27, 1), NA())</f>
        <v>33.6</v>
      </c>
      <c r="N17" s="400">
        <f>IF(ISNUMBER(Regressions!N27),ROUND(Regressions!N27, 1), NA())</f>
        <v>6.9</v>
      </c>
      <c r="O17" s="394">
        <f>IF(ISNUMBER(Regressions!O27),ROUND(Regressions!O27, 1), NA())</f>
        <v>88.5</v>
      </c>
      <c r="P17" s="308">
        <f>IF(ISNUMBER(Regressions!P27),ROUND(Regressions!P27, 1), NA())</f>
        <v>74.599999999999994</v>
      </c>
      <c r="Q17" s="401" t="e">
        <f>IF(ISNUMBER(Regressions!Q27),ROUND(Regressions!Q27, 1), NA())</f>
        <v>#N/A</v>
      </c>
      <c r="R17" s="396">
        <f>IF(ISNUMBER(Regressions!R27),ROUND(Regressions!R27, 1), NA())</f>
        <v>74.599999999999994</v>
      </c>
      <c r="S17" s="397">
        <f>IF(ISNUMBER(Regressions!S27),ROUND(Regressions!S27, 1), NA())</f>
        <v>25.4</v>
      </c>
    </row>
    <row r="18" x14ac:dyDescent="0.2">
      <c r="A18" s="244" t="str">
        <f>IF(ISBLANK(Regressions!A28), " ", Regressions!A28)</f>
        <v>Peru</v>
      </c>
      <c r="B18" s="239">
        <f>IF(ISBLANK(Regressions!B28), " ", Regressions!B28)</f>
        <v>2014</v>
      </c>
      <c r="C18" s="242" t="str">
        <f>IF(ISBLANK(Regressions!C28), " ", Regressions!C28)</f>
        <v>National</v>
      </c>
      <c r="D18" s="246">
        <f>IF(ISBLANK(Regressions!D28), " ", Regressions!D28)</f>
        <v>8011582</v>
      </c>
      <c r="E18" s="394">
        <f>IF(ISNUMBER(Regressions!E28),ROUND(Regressions!E28, 1), NA())</f>
        <v>100</v>
      </c>
      <c r="F18" s="308">
        <f>IF(ISNUMBER(Regressions!F28),ROUND(Regressions!F28, 1), NA())</f>
        <v>77.2</v>
      </c>
      <c r="G18" s="395">
        <f>IF(ISNUMBER(Regressions!G28),ROUND(Regressions!G28, 1), NA())</f>
        <v>69.5</v>
      </c>
      <c r="H18" s="396">
        <f>IF(ISNUMBER(Regressions!H28),ROUND(Regressions!H28, 1), NA())</f>
        <v>7.7</v>
      </c>
      <c r="I18" s="397">
        <f>IF(ISNUMBER(Regressions!I28),ROUND(Regressions!I28, 1), NA())</f>
        <v>22.8</v>
      </c>
      <c r="J18" s="398">
        <f>IF(ISNUMBER(Regressions!J28),ROUND(Regressions!J28, 1), NA())</f>
        <v>97.8</v>
      </c>
      <c r="K18" s="308">
        <f>IF(ISNUMBER(Regressions!K28),ROUND(Regressions!K28, 1), NA())</f>
        <v>94.1</v>
      </c>
      <c r="L18" s="399">
        <f>IF(ISNUMBER(Regressions!L28),ROUND(Regressions!L28, 1), NA())</f>
        <v>62.5</v>
      </c>
      <c r="M18" s="396">
        <f>IF(ISNUMBER(Regressions!M28),ROUND(Regressions!M28, 1), NA())</f>
        <v>31.6</v>
      </c>
      <c r="N18" s="400">
        <f>IF(ISNUMBER(Regressions!N28),ROUND(Regressions!N28, 1), NA())</f>
        <v>5.9</v>
      </c>
      <c r="O18" s="394">
        <f>IF(ISNUMBER(Regressions!O28),ROUND(Regressions!O28, 1), NA())</f>
        <v>89</v>
      </c>
      <c r="P18" s="308">
        <f>IF(ISNUMBER(Regressions!P28),ROUND(Regressions!P28, 1), NA())</f>
        <v>75.8</v>
      </c>
      <c r="Q18" s="401" t="e">
        <f>IF(ISNUMBER(Regressions!Q28),ROUND(Regressions!Q28, 1), NA())</f>
        <v>#N/A</v>
      </c>
      <c r="R18" s="396">
        <f>IF(ISNUMBER(Regressions!R28),ROUND(Regressions!R28, 1), NA())</f>
        <v>75.8</v>
      </c>
      <c r="S18" s="397">
        <f>IF(ISNUMBER(Regressions!S28),ROUND(Regressions!S28, 1), NA())</f>
        <v>24.2</v>
      </c>
    </row>
    <row r="19" x14ac:dyDescent="0.2">
      <c r="A19" s="244" t="str">
        <f>IF(ISBLANK(Regressions!A29), " ", Regressions!A29)</f>
        <v>Peru</v>
      </c>
      <c r="B19" s="239">
        <f>IF(ISBLANK(Regressions!B29), " ", Regressions!B29)</f>
        <v>2015</v>
      </c>
      <c r="C19" s="242" t="str">
        <f>IF(ISBLANK(Regressions!C29), " ", Regressions!C29)</f>
        <v>National</v>
      </c>
      <c r="D19" s="246">
        <f>IF(ISBLANK(Regressions!D29), " ", Regressions!D29)</f>
        <v>8035323</v>
      </c>
      <c r="E19" s="394">
        <f>IF(ISNUMBER(Regressions!E29),ROUND(Regressions!E29, 1), NA())</f>
        <v>100</v>
      </c>
      <c r="F19" s="308">
        <f>IF(ISNUMBER(Regressions!F29),ROUND(Regressions!F29, 1), NA())</f>
        <v>77.7</v>
      </c>
      <c r="G19" s="395">
        <f>IF(ISNUMBER(Regressions!G29),ROUND(Regressions!G29, 1), NA())</f>
        <v>71.3</v>
      </c>
      <c r="H19" s="396">
        <f>IF(ISNUMBER(Regressions!H29),ROUND(Regressions!H29, 1), NA())</f>
        <v>6.4</v>
      </c>
      <c r="I19" s="397">
        <f>IF(ISNUMBER(Regressions!I29),ROUND(Regressions!I29, 1), NA())</f>
        <v>22.3</v>
      </c>
      <c r="J19" s="398">
        <f>IF(ISNUMBER(Regressions!J29),ROUND(Regressions!J29, 1), NA())</f>
        <v>98.1</v>
      </c>
      <c r="K19" s="308">
        <f>IF(ISNUMBER(Regressions!K29),ROUND(Regressions!K29, 1), NA())</f>
        <v>95.2</v>
      </c>
      <c r="L19" s="399">
        <f>IF(ISNUMBER(Regressions!L29),ROUND(Regressions!L29, 1), NA())</f>
        <v>65.5</v>
      </c>
      <c r="M19" s="396">
        <f>IF(ISNUMBER(Regressions!M29),ROUND(Regressions!M29, 1), NA())</f>
        <v>29.7</v>
      </c>
      <c r="N19" s="400">
        <f>IF(ISNUMBER(Regressions!N29),ROUND(Regressions!N29, 1), NA())</f>
        <v>4.8</v>
      </c>
      <c r="O19" s="394">
        <f>IF(ISNUMBER(Regressions!O29),ROUND(Regressions!O29, 1), NA())</f>
        <v>89.5</v>
      </c>
      <c r="P19" s="308">
        <f>IF(ISNUMBER(Regressions!P29),ROUND(Regressions!P29, 1), NA())</f>
        <v>77</v>
      </c>
      <c r="Q19" s="401" t="e">
        <f>IF(ISNUMBER(Regressions!Q29),ROUND(Regressions!Q29, 1), NA())</f>
        <v>#N/A</v>
      </c>
      <c r="R19" s="396">
        <f>IF(ISNUMBER(Regressions!R29),ROUND(Regressions!R29, 1), NA())</f>
        <v>77</v>
      </c>
      <c r="S19" s="397">
        <f>IF(ISNUMBER(Regressions!S29),ROUND(Regressions!S29, 1), NA())</f>
        <v>23</v>
      </c>
    </row>
    <row r="20" x14ac:dyDescent="0.2">
      <c r="A20" s="247" t="str">
        <f>IF(ISBLANK(Regressions!A30), " ", Regressions!A30)</f>
        <v>Peru</v>
      </c>
      <c r="B20" s="248">
        <f>IF(ISBLANK(Regressions!B30), " ", Regressions!B30)</f>
        <v>2016</v>
      </c>
      <c r="C20" s="249" t="str">
        <f>IF(ISBLANK(Regressions!C30), " ", Regressions!C30)</f>
        <v>National</v>
      </c>
      <c r="D20" s="250">
        <f>IF(ISBLANK(Regressions!D30), " ", Regressions!D30)</f>
        <v>8069131</v>
      </c>
      <c r="E20" s="402">
        <f>IF(ISNUMBER(Regressions!E30),ROUND(Regressions!E30, 1), NA())</f>
        <v>100</v>
      </c>
      <c r="F20" s="309">
        <f>IF(ISNUMBER(Regressions!F30),ROUND(Regressions!F30, 1), NA())</f>
        <v>78.2</v>
      </c>
      <c r="G20" s="403">
        <f>IF(ISNUMBER(Regressions!G30),ROUND(Regressions!G30, 1), NA())</f>
        <v>73.099999999999994</v>
      </c>
      <c r="H20" s="404">
        <f>IF(ISNUMBER(Regressions!H30),ROUND(Regressions!H30, 1), NA())</f>
        <v>5.0999999999999996</v>
      </c>
      <c r="I20" s="405">
        <f>IF(ISNUMBER(Regressions!I30),ROUND(Regressions!I30, 1), NA())</f>
        <v>21.8</v>
      </c>
      <c r="J20" s="406">
        <f>IF(ISNUMBER(Regressions!J30),ROUND(Regressions!J30, 1), NA())</f>
        <v>98.4</v>
      </c>
      <c r="K20" s="309">
        <f>IF(ISNUMBER(Regressions!K30),ROUND(Regressions!K30, 1), NA())</f>
        <v>96.2</v>
      </c>
      <c r="L20" s="407">
        <f>IF(ISNUMBER(Regressions!L30),ROUND(Regressions!L30, 1), NA())</f>
        <v>68.5</v>
      </c>
      <c r="M20" s="404">
        <f>IF(ISNUMBER(Regressions!M30),ROUND(Regressions!M30, 1), NA())</f>
        <v>27.7</v>
      </c>
      <c r="N20" s="408">
        <f>IF(ISNUMBER(Regressions!N30),ROUND(Regressions!N30, 1), NA())</f>
        <v>3.8</v>
      </c>
      <c r="O20" s="402">
        <f>IF(ISNUMBER(Regressions!O30),ROUND(Regressions!O30, 1), NA())</f>
        <v>90</v>
      </c>
      <c r="P20" s="309">
        <f>IF(ISNUMBER(Regressions!P30),ROUND(Regressions!P30, 1), NA())</f>
        <v>78.2</v>
      </c>
      <c r="Q20" s="409" t="e">
        <f>IF(ISNUMBER(Regressions!Q30),ROUND(Regressions!Q30, 1), NA())</f>
        <v>#N/A</v>
      </c>
      <c r="R20" s="404">
        <f>IF(ISNUMBER(Regressions!R30),ROUND(Regressions!R30, 1), NA())</f>
        <v>78.2</v>
      </c>
      <c r="S20" s="405">
        <f>IF(ISNUMBER(Regressions!S30),ROUND(Regressions!S30, 1), NA())</f>
        <v>21.8</v>
      </c>
    </row>
    <row r="21" x14ac:dyDescent="0.2">
      <c r="A21" s="244" t="str">
        <f>IF(ISBLANK(Regressions!A31), " ", Regressions!A31)</f>
        <v>Peru</v>
      </c>
      <c r="B21" s="239">
        <f>IF(ISBLANK(Regressions!B31), " ", Regressions!B31)</f>
        <v>2000</v>
      </c>
      <c r="C21" s="242" t="str">
        <f>IF(ISBLANK(Regressions!C31), " ", Regressions!C31)</f>
        <v>Urban</v>
      </c>
      <c r="D21" s="246">
        <f>IF(ISBLANK(Regressions!D31), " ", Regressions!D31)</f>
        <v>5984555.9090373227</v>
      </c>
      <c r="E21" s="394">
        <f>IF(ISNUMBER(Regressions!E31),ROUND(Regressions!E31, 1), NA())</f>
        <v>100</v>
      </c>
      <c r="F21" s="308">
        <f>IF(ISNUMBER(Regressions!F31),ROUND(Regressions!F31, 1), NA())</f>
        <v>96.2</v>
      </c>
      <c r="G21" s="395" t="e">
        <f>IF(ISNUMBER(Regressions!G31),ROUND(Regressions!G31, 1), NA())</f>
        <v>#N/A</v>
      </c>
      <c r="H21" s="396" t="e">
        <f>IF(ISNUMBER(Regressions!H31),ROUND(Regressions!H31, 1), NA())</f>
        <v>#N/A</v>
      </c>
      <c r="I21" s="397">
        <f>IF(ISNUMBER(Regressions!I31),ROUND(Regressions!I31, 1), NA())</f>
        <v>3.8</v>
      </c>
      <c r="J21" s="398" t="e">
        <f>IF(ISNUMBER(Regressions!J31),ROUND(Regressions!J31, 1), NA())</f>
        <v>#N/A</v>
      </c>
      <c r="K21" s="308">
        <f>IF(ISNUMBER(Regressions!K31),ROUND(Regressions!K31, 1), NA())</f>
        <v>95.5</v>
      </c>
      <c r="L21" s="399" t="e">
        <f>IF(ISNUMBER(Regressions!L31),ROUND(Regressions!L31, 1), NA())</f>
        <v>#N/A</v>
      </c>
      <c r="M21" s="396" t="e">
        <f>IF(ISNUMBER(Regressions!M31),ROUND(Regressions!M31, 1), NA())</f>
        <v>#N/A</v>
      </c>
      <c r="N21" s="400">
        <f>IF(ISNUMBER(Regressions!N31),ROUND(Regressions!N31, 1), NA())</f>
        <v>4.5</v>
      </c>
      <c r="O21" s="394" t="e">
        <f>IF(ISNUMBER(Regressions!O31),ROUND(Regressions!O31, 1), NA())</f>
        <v>#N/A</v>
      </c>
      <c r="P21" s="308" t="e">
        <f>IF(ISNUMBER(Regressions!P31),ROUND(Regressions!P31, 1), NA())</f>
        <v>#N/A</v>
      </c>
      <c r="Q21" s="401" t="e">
        <f>IF(ISNUMBER(Regressions!Q31),ROUND(Regressions!Q31, 1), NA())</f>
        <v>#N/A</v>
      </c>
      <c r="R21" s="396" t="e">
        <f>IF(ISNUMBER(Regressions!R31),ROUND(Regressions!R31, 1), NA())</f>
        <v>#N/A</v>
      </c>
      <c r="S21" s="397" t="e">
        <f>IF(ISNUMBER(Regressions!S31),ROUND(Regressions!S31, 1), NA())</f>
        <v>#N/A</v>
      </c>
    </row>
    <row r="22" x14ac:dyDescent="0.2">
      <c r="A22" s="244" t="str">
        <f>IF(ISBLANK(Regressions!A32), " ", Regressions!A32)</f>
        <v>Peru</v>
      </c>
      <c r="B22" s="239">
        <f>IF(ISBLANK(Regressions!B32), " ", Regressions!B32)</f>
        <v>2001</v>
      </c>
      <c r="C22" s="242" t="str">
        <f>IF(ISBLANK(Regressions!C32), " ", Regressions!C32)</f>
        <v>Urban</v>
      </c>
      <c r="D22" s="246">
        <f>IF(ISBLANK(Regressions!D32), " ", Regressions!D32)</f>
        <v>6026712.940481415</v>
      </c>
      <c r="E22" s="394">
        <f>IF(ISNUMBER(Regressions!E32),ROUND(Regressions!E32, 1), NA())</f>
        <v>100</v>
      </c>
      <c r="F22" s="308">
        <f>IF(ISNUMBER(Regressions!F32),ROUND(Regressions!F32, 1), NA())</f>
        <v>96.2</v>
      </c>
      <c r="G22" s="395" t="e">
        <f>IF(ISNUMBER(Regressions!G32),ROUND(Regressions!G32, 1), NA())</f>
        <v>#N/A</v>
      </c>
      <c r="H22" s="396" t="e">
        <f>IF(ISNUMBER(Regressions!H32),ROUND(Regressions!H32, 1), NA())</f>
        <v>#N/A</v>
      </c>
      <c r="I22" s="397">
        <f>IF(ISNUMBER(Regressions!I32),ROUND(Regressions!I32, 1), NA())</f>
        <v>3.8</v>
      </c>
      <c r="J22" s="398" t="e">
        <f>IF(ISNUMBER(Regressions!J32),ROUND(Regressions!J32, 1), NA())</f>
        <v>#N/A</v>
      </c>
      <c r="K22" s="308">
        <f>IF(ISNUMBER(Regressions!K32),ROUND(Regressions!K32, 1), NA())</f>
        <v>95.5</v>
      </c>
      <c r="L22" s="399" t="e">
        <f>IF(ISNUMBER(Regressions!L32),ROUND(Regressions!L32, 1), NA())</f>
        <v>#N/A</v>
      </c>
      <c r="M22" s="396" t="e">
        <f>IF(ISNUMBER(Regressions!M32),ROUND(Regressions!M32, 1), NA())</f>
        <v>#N/A</v>
      </c>
      <c r="N22" s="400">
        <f>IF(ISNUMBER(Regressions!N32),ROUND(Regressions!N32, 1), NA())</f>
        <v>4.5</v>
      </c>
      <c r="O22" s="394" t="e">
        <f>IF(ISNUMBER(Regressions!O32),ROUND(Regressions!O32, 1), NA())</f>
        <v>#N/A</v>
      </c>
      <c r="P22" s="308" t="e">
        <f>IF(ISNUMBER(Regressions!P32),ROUND(Regressions!P32, 1), NA())</f>
        <v>#N/A</v>
      </c>
      <c r="Q22" s="401" t="e">
        <f>IF(ISNUMBER(Regressions!Q32),ROUND(Regressions!Q32, 1), NA())</f>
        <v>#N/A</v>
      </c>
      <c r="R22" s="396" t="e">
        <f>IF(ISNUMBER(Regressions!R32),ROUND(Regressions!R32, 1), NA())</f>
        <v>#N/A</v>
      </c>
      <c r="S22" s="397" t="e">
        <f>IF(ISNUMBER(Regressions!S32),ROUND(Regressions!S32, 1), NA())</f>
        <v>#N/A</v>
      </c>
    </row>
    <row r="23" x14ac:dyDescent="0.2">
      <c r="A23" s="244" t="str">
        <f>IF(ISBLANK(Regressions!A33), " ", Regressions!A33)</f>
        <v>Peru</v>
      </c>
      <c r="B23" s="239">
        <f>IF(ISBLANK(Regressions!B33), " ", Regressions!B33)</f>
        <v>2002</v>
      </c>
      <c r="C23" s="242" t="str">
        <f>IF(ISBLANK(Regressions!C33), " ", Regressions!C33)</f>
        <v>Urban</v>
      </c>
      <c r="D23" s="246">
        <f>IF(ISBLANK(Regressions!D33), " ", Regressions!D33)</f>
        <v>6053953.209343872</v>
      </c>
      <c r="E23" s="394">
        <f>IF(ISNUMBER(Regressions!E33),ROUND(Regressions!E33, 1), NA())</f>
        <v>100</v>
      </c>
      <c r="F23" s="308">
        <f>IF(ISNUMBER(Regressions!F33),ROUND(Regressions!F33, 1), NA())</f>
        <v>96.2</v>
      </c>
      <c r="G23" s="395" t="e">
        <f>IF(ISNUMBER(Regressions!G33),ROUND(Regressions!G33, 1), NA())</f>
        <v>#N/A</v>
      </c>
      <c r="H23" s="396" t="e">
        <f>IF(ISNUMBER(Regressions!H33),ROUND(Regressions!H33, 1), NA())</f>
        <v>#N/A</v>
      </c>
      <c r="I23" s="397">
        <f>IF(ISNUMBER(Regressions!I33),ROUND(Regressions!I33, 1), NA())</f>
        <v>3.8</v>
      </c>
      <c r="J23" s="398" t="e">
        <f>IF(ISNUMBER(Regressions!J33),ROUND(Regressions!J33, 1), NA())</f>
        <v>#N/A</v>
      </c>
      <c r="K23" s="308">
        <f>IF(ISNUMBER(Regressions!K33),ROUND(Regressions!K33, 1), NA())</f>
        <v>95.5</v>
      </c>
      <c r="L23" s="399" t="e">
        <f>IF(ISNUMBER(Regressions!L33),ROUND(Regressions!L33, 1), NA())</f>
        <v>#N/A</v>
      </c>
      <c r="M23" s="396" t="e">
        <f>IF(ISNUMBER(Regressions!M33),ROUND(Regressions!M33, 1), NA())</f>
        <v>#N/A</v>
      </c>
      <c r="N23" s="400">
        <f>IF(ISNUMBER(Regressions!N33),ROUND(Regressions!N33, 1), NA())</f>
        <v>4.5</v>
      </c>
      <c r="O23" s="394" t="e">
        <f>IF(ISNUMBER(Regressions!O33),ROUND(Regressions!O33, 1), NA())</f>
        <v>#N/A</v>
      </c>
      <c r="P23" s="308" t="e">
        <f>IF(ISNUMBER(Regressions!P33),ROUND(Regressions!P33, 1), NA())</f>
        <v>#N/A</v>
      </c>
      <c r="Q23" s="401" t="e">
        <f>IF(ISNUMBER(Regressions!Q33),ROUND(Regressions!Q33, 1), NA())</f>
        <v>#N/A</v>
      </c>
      <c r="R23" s="396" t="e">
        <f>IF(ISNUMBER(Regressions!R33),ROUND(Regressions!R33, 1), NA())</f>
        <v>#N/A</v>
      </c>
      <c r="S23" s="397" t="e">
        <f>IF(ISNUMBER(Regressions!S33),ROUND(Regressions!S33, 1), NA())</f>
        <v>#N/A</v>
      </c>
    </row>
    <row r="24" x14ac:dyDescent="0.2">
      <c r="A24" s="244" t="str">
        <f>IF(ISBLANK(Regressions!A34), " ", Regressions!A34)</f>
        <v>Peru</v>
      </c>
      <c r="B24" s="239">
        <f>IF(ISBLANK(Regressions!B34), " ", Regressions!B34)</f>
        <v>2003</v>
      </c>
      <c r="C24" s="242" t="str">
        <f>IF(ISBLANK(Regressions!C34), " ", Regressions!C34)</f>
        <v>Urban</v>
      </c>
      <c r="D24" s="246">
        <f>IF(ISBLANK(Regressions!D34), " ", Regressions!D34)</f>
        <v>6069468.096296845</v>
      </c>
      <c r="E24" s="394">
        <f>IF(ISNUMBER(Regressions!E34),ROUND(Regressions!E34, 1), NA())</f>
        <v>100</v>
      </c>
      <c r="F24" s="308">
        <f>IF(ISNUMBER(Regressions!F34),ROUND(Regressions!F34, 1), NA())</f>
        <v>96.2</v>
      </c>
      <c r="G24" s="395" t="e">
        <f>IF(ISNUMBER(Regressions!G34),ROUND(Regressions!G34, 1), NA())</f>
        <v>#N/A</v>
      </c>
      <c r="H24" s="396" t="e">
        <f>IF(ISNUMBER(Regressions!H34),ROUND(Regressions!H34, 1), NA())</f>
        <v>#N/A</v>
      </c>
      <c r="I24" s="397">
        <f>IF(ISNUMBER(Regressions!I34),ROUND(Regressions!I34, 1), NA())</f>
        <v>3.8</v>
      </c>
      <c r="J24" s="398" t="e">
        <f>IF(ISNUMBER(Regressions!J34),ROUND(Regressions!J34, 1), NA())</f>
        <v>#N/A</v>
      </c>
      <c r="K24" s="308">
        <f>IF(ISNUMBER(Regressions!K34),ROUND(Regressions!K34, 1), NA())</f>
        <v>95.5</v>
      </c>
      <c r="L24" s="399" t="e">
        <f>IF(ISNUMBER(Regressions!L34),ROUND(Regressions!L34, 1), NA())</f>
        <v>#N/A</v>
      </c>
      <c r="M24" s="396" t="e">
        <f>IF(ISNUMBER(Regressions!M34),ROUND(Regressions!M34, 1), NA())</f>
        <v>#N/A</v>
      </c>
      <c r="N24" s="400">
        <f>IF(ISNUMBER(Regressions!N34),ROUND(Regressions!N34, 1), NA())</f>
        <v>4.5</v>
      </c>
      <c r="O24" s="394" t="e">
        <f>IF(ISNUMBER(Regressions!O34),ROUND(Regressions!O34, 1), NA())</f>
        <v>#N/A</v>
      </c>
      <c r="P24" s="308" t="e">
        <f>IF(ISNUMBER(Regressions!P34),ROUND(Regressions!P34, 1), NA())</f>
        <v>#N/A</v>
      </c>
      <c r="Q24" s="401" t="e">
        <f>IF(ISNUMBER(Regressions!Q34),ROUND(Regressions!Q34, 1), NA())</f>
        <v>#N/A</v>
      </c>
      <c r="R24" s="396" t="e">
        <f>IF(ISNUMBER(Regressions!R34),ROUND(Regressions!R34, 1), NA())</f>
        <v>#N/A</v>
      </c>
      <c r="S24" s="397" t="e">
        <f>IF(ISNUMBER(Regressions!S34),ROUND(Regressions!S34, 1), NA())</f>
        <v>#N/A</v>
      </c>
    </row>
    <row r="25" x14ac:dyDescent="0.2">
      <c r="A25" s="244" t="str">
        <f>IF(ISBLANK(Regressions!A35), " ", Regressions!A35)</f>
        <v>Peru</v>
      </c>
      <c r="B25" s="239">
        <f>IF(ISBLANK(Regressions!B35), " ", Regressions!B35)</f>
        <v>2004</v>
      </c>
      <c r="C25" s="242" t="str">
        <f>IF(ISBLANK(Regressions!C35), " ", Regressions!C35)</f>
        <v>Urban</v>
      </c>
      <c r="D25" s="246">
        <f>IF(ISBLANK(Regressions!D35), " ", Regressions!D35)</f>
        <v>6079929.7311529545</v>
      </c>
      <c r="E25" s="394">
        <f>IF(ISNUMBER(Regressions!E35),ROUND(Regressions!E35, 1), NA())</f>
        <v>100</v>
      </c>
      <c r="F25" s="308">
        <f>IF(ISNUMBER(Regressions!F35),ROUND(Regressions!F35, 1), NA())</f>
        <v>96.2</v>
      </c>
      <c r="G25" s="395">
        <f>IF(ISNUMBER(Regressions!G35),ROUND(Regressions!G35, 1), NA())</f>
        <v>75.099999999999994</v>
      </c>
      <c r="H25" s="396">
        <f>IF(ISNUMBER(Regressions!H35),ROUND(Regressions!H35, 1), NA())</f>
        <v>21.1</v>
      </c>
      <c r="I25" s="397">
        <f>IF(ISNUMBER(Regressions!I35),ROUND(Regressions!I35, 1), NA())</f>
        <v>3.8</v>
      </c>
      <c r="J25" s="398">
        <f>IF(ISNUMBER(Regressions!J35),ROUND(Regressions!J35, 1), NA())</f>
        <v>98.8</v>
      </c>
      <c r="K25" s="308">
        <f>IF(ISNUMBER(Regressions!K35),ROUND(Regressions!K35, 1), NA())</f>
        <v>95.5</v>
      </c>
      <c r="L25" s="399">
        <f>IF(ISNUMBER(Regressions!L35),ROUND(Regressions!L35, 1), NA())</f>
        <v>58</v>
      </c>
      <c r="M25" s="396">
        <f>IF(ISNUMBER(Regressions!M35),ROUND(Regressions!M35, 1), NA())</f>
        <v>37.5</v>
      </c>
      <c r="N25" s="400">
        <f>IF(ISNUMBER(Regressions!N35),ROUND(Regressions!N35, 1), NA())</f>
        <v>4.5</v>
      </c>
      <c r="O25" s="394">
        <f>IF(ISNUMBER(Regressions!O35),ROUND(Regressions!O35, 1), NA())</f>
        <v>90</v>
      </c>
      <c r="P25" s="308">
        <f>IF(ISNUMBER(Regressions!P35),ROUND(Regressions!P35, 1), NA())</f>
        <v>73.3</v>
      </c>
      <c r="Q25" s="401" t="e">
        <f>IF(ISNUMBER(Regressions!Q35),ROUND(Regressions!Q35, 1), NA())</f>
        <v>#N/A</v>
      </c>
      <c r="R25" s="396">
        <f>IF(ISNUMBER(Regressions!R35),ROUND(Regressions!R35, 1), NA())</f>
        <v>73.3</v>
      </c>
      <c r="S25" s="397">
        <f>IF(ISNUMBER(Regressions!S35),ROUND(Regressions!S35, 1), NA())</f>
        <v>26.7</v>
      </c>
    </row>
    <row r="26" x14ac:dyDescent="0.2">
      <c r="A26" s="244" t="str">
        <f>IF(ISBLANK(Regressions!A36), " ", Regressions!A36)</f>
        <v>Peru</v>
      </c>
      <c r="B26" s="239">
        <f>IF(ISBLANK(Regressions!B36), " ", Regressions!B36)</f>
        <v>2005</v>
      </c>
      <c r="C26" s="242" t="str">
        <f>IF(ISBLANK(Regressions!C36), " ", Regressions!C36)</f>
        <v>Urban</v>
      </c>
      <c r="D26" s="246">
        <f>IF(ISBLANK(Regressions!D36), " ", Regressions!D36)</f>
        <v>6082083.052828446</v>
      </c>
      <c r="E26" s="394">
        <f>IF(ISNUMBER(Regressions!E36),ROUND(Regressions!E36, 1), NA())</f>
        <v>100</v>
      </c>
      <c r="F26" s="308">
        <f>IF(ISNUMBER(Regressions!F36),ROUND(Regressions!F36, 1), NA())</f>
        <v>96</v>
      </c>
      <c r="G26" s="395">
        <f>IF(ISNUMBER(Regressions!G36),ROUND(Regressions!G36, 1), NA())</f>
        <v>75.099999999999994</v>
      </c>
      <c r="H26" s="396">
        <f>IF(ISNUMBER(Regressions!H36),ROUND(Regressions!H36, 1), NA())</f>
        <v>20.9</v>
      </c>
      <c r="I26" s="397">
        <f>IF(ISNUMBER(Regressions!I36),ROUND(Regressions!I36, 1), NA())</f>
        <v>4</v>
      </c>
      <c r="J26" s="398">
        <f>IF(ISNUMBER(Regressions!J36),ROUND(Regressions!J36, 1), NA())</f>
        <v>98.8</v>
      </c>
      <c r="K26" s="308">
        <f>IF(ISNUMBER(Regressions!K36),ROUND(Regressions!K36, 1), NA())</f>
        <v>95.8</v>
      </c>
      <c r="L26" s="399">
        <f>IF(ISNUMBER(Regressions!L36),ROUND(Regressions!L36, 1), NA())</f>
        <v>58</v>
      </c>
      <c r="M26" s="396">
        <f>IF(ISNUMBER(Regressions!M36),ROUND(Regressions!M36, 1), NA())</f>
        <v>37.799999999999997</v>
      </c>
      <c r="N26" s="400">
        <f>IF(ISNUMBER(Regressions!N36),ROUND(Regressions!N36, 1), NA())</f>
        <v>4.2</v>
      </c>
      <c r="O26" s="394">
        <f>IF(ISNUMBER(Regressions!O36),ROUND(Regressions!O36, 1), NA())</f>
        <v>90</v>
      </c>
      <c r="P26" s="308">
        <f>IF(ISNUMBER(Regressions!P36),ROUND(Regressions!P36, 1), NA())</f>
        <v>73.3</v>
      </c>
      <c r="Q26" s="401" t="e">
        <f>IF(ISNUMBER(Regressions!Q36),ROUND(Regressions!Q36, 1), NA())</f>
        <v>#N/A</v>
      </c>
      <c r="R26" s="396">
        <f>IF(ISNUMBER(Regressions!R36),ROUND(Regressions!R36, 1), NA())</f>
        <v>73.3</v>
      </c>
      <c r="S26" s="397">
        <f>IF(ISNUMBER(Regressions!S36),ROUND(Regressions!S36, 1), NA())</f>
        <v>26.7</v>
      </c>
    </row>
    <row r="27" x14ac:dyDescent="0.2">
      <c r="A27" s="244" t="str">
        <f>IF(ISBLANK(Regressions!A37), " ", Regressions!A37)</f>
        <v>Peru</v>
      </c>
      <c r="B27" s="239">
        <f>IF(ISBLANK(Regressions!B37), " ", Regressions!B37)</f>
        <v>2006</v>
      </c>
      <c r="C27" s="242" t="str">
        <f>IF(ISBLANK(Regressions!C37), " ", Regressions!C37)</f>
        <v>Urban</v>
      </c>
      <c r="D27" s="246">
        <f>IF(ISBLANK(Regressions!D37), " ", Regressions!D37)</f>
        <v>6091081.9766486362</v>
      </c>
      <c r="E27" s="394">
        <f>IF(ISNUMBER(Regressions!E37),ROUND(Regressions!E37, 1), NA())</f>
        <v>100</v>
      </c>
      <c r="F27" s="308">
        <f>IF(ISNUMBER(Regressions!F37),ROUND(Regressions!F37, 1), NA())</f>
        <v>95.7</v>
      </c>
      <c r="G27" s="395">
        <f>IF(ISNUMBER(Regressions!G37),ROUND(Regressions!G37, 1), NA())</f>
        <v>75.099999999999994</v>
      </c>
      <c r="H27" s="396">
        <f>IF(ISNUMBER(Regressions!H37),ROUND(Regressions!H37, 1), NA())</f>
        <v>20.6</v>
      </c>
      <c r="I27" s="397">
        <f>IF(ISNUMBER(Regressions!I37),ROUND(Regressions!I37, 1), NA())</f>
        <v>4.3</v>
      </c>
      <c r="J27" s="398">
        <f>IF(ISNUMBER(Regressions!J37),ROUND(Regressions!J37, 1), NA())</f>
        <v>98.8</v>
      </c>
      <c r="K27" s="308">
        <f>IF(ISNUMBER(Regressions!K37),ROUND(Regressions!K37, 1), NA())</f>
        <v>96.1</v>
      </c>
      <c r="L27" s="399">
        <f>IF(ISNUMBER(Regressions!L37),ROUND(Regressions!L37, 1), NA())</f>
        <v>58</v>
      </c>
      <c r="M27" s="396">
        <f>IF(ISNUMBER(Regressions!M37),ROUND(Regressions!M37, 1), NA())</f>
        <v>38.1</v>
      </c>
      <c r="N27" s="400">
        <f>IF(ISNUMBER(Regressions!N37),ROUND(Regressions!N37, 1), NA())</f>
        <v>3.9</v>
      </c>
      <c r="O27" s="394">
        <f>IF(ISNUMBER(Regressions!O37),ROUND(Regressions!O37, 1), NA())</f>
        <v>90</v>
      </c>
      <c r="P27" s="308">
        <f>IF(ISNUMBER(Regressions!P37),ROUND(Regressions!P37, 1), NA())</f>
        <v>73.3</v>
      </c>
      <c r="Q27" s="401" t="e">
        <f>IF(ISNUMBER(Regressions!Q37),ROUND(Regressions!Q37, 1), NA())</f>
        <v>#N/A</v>
      </c>
      <c r="R27" s="396">
        <f>IF(ISNUMBER(Regressions!R37),ROUND(Regressions!R37, 1), NA())</f>
        <v>73.3</v>
      </c>
      <c r="S27" s="397">
        <f>IF(ISNUMBER(Regressions!S37),ROUND(Regressions!S37, 1), NA())</f>
        <v>26.7</v>
      </c>
    </row>
    <row r="28" x14ac:dyDescent="0.2">
      <c r="A28" s="244" t="str">
        <f>IF(ISBLANK(Regressions!A38), " ", Regressions!A38)</f>
        <v>Peru</v>
      </c>
      <c r="B28" s="239">
        <f>IF(ISBLANK(Regressions!B38), " ", Regressions!B38)</f>
        <v>2007</v>
      </c>
      <c r="C28" s="242" t="str">
        <f>IF(ISBLANK(Regressions!C38), " ", Regressions!C38)</f>
        <v>Urban</v>
      </c>
      <c r="D28" s="246">
        <f>IF(ISBLANK(Regressions!D38), " ", Regressions!D38)</f>
        <v>6104523.199686585</v>
      </c>
      <c r="E28" s="394">
        <f>IF(ISNUMBER(Regressions!E38),ROUND(Regressions!E38, 1), NA())</f>
        <v>100</v>
      </c>
      <c r="F28" s="308">
        <f>IF(ISNUMBER(Regressions!F38),ROUND(Regressions!F38, 1), NA())</f>
        <v>95.4</v>
      </c>
      <c r="G28" s="395">
        <f>IF(ISNUMBER(Regressions!G38),ROUND(Regressions!G38, 1), NA())</f>
        <v>75.099999999999994</v>
      </c>
      <c r="H28" s="396">
        <f>IF(ISNUMBER(Regressions!H38),ROUND(Regressions!H38, 1), NA())</f>
        <v>20.3</v>
      </c>
      <c r="I28" s="397">
        <f>IF(ISNUMBER(Regressions!I38),ROUND(Regressions!I38, 1), NA())</f>
        <v>4.5999999999999996</v>
      </c>
      <c r="J28" s="398">
        <f>IF(ISNUMBER(Regressions!J38),ROUND(Regressions!J38, 1), NA())</f>
        <v>98.8</v>
      </c>
      <c r="K28" s="308">
        <f>IF(ISNUMBER(Regressions!K38),ROUND(Regressions!K38, 1), NA())</f>
        <v>96.4</v>
      </c>
      <c r="L28" s="399">
        <f>IF(ISNUMBER(Regressions!L38),ROUND(Regressions!L38, 1), NA())</f>
        <v>58</v>
      </c>
      <c r="M28" s="396">
        <f>IF(ISNUMBER(Regressions!M38),ROUND(Regressions!M38, 1), NA())</f>
        <v>38.299999999999997</v>
      </c>
      <c r="N28" s="400">
        <f>IF(ISNUMBER(Regressions!N38),ROUND(Regressions!N38, 1), NA())</f>
        <v>3.6</v>
      </c>
      <c r="O28" s="394">
        <f>IF(ISNUMBER(Regressions!O38),ROUND(Regressions!O38, 1), NA())</f>
        <v>90</v>
      </c>
      <c r="P28" s="308">
        <f>IF(ISNUMBER(Regressions!P38),ROUND(Regressions!P38, 1), NA())</f>
        <v>73.3</v>
      </c>
      <c r="Q28" s="401" t="e">
        <f>IF(ISNUMBER(Regressions!Q38),ROUND(Regressions!Q38, 1), NA())</f>
        <v>#N/A</v>
      </c>
      <c r="R28" s="396">
        <f>IF(ISNUMBER(Regressions!R38),ROUND(Regressions!R38, 1), NA())</f>
        <v>73.3</v>
      </c>
      <c r="S28" s="397">
        <f>IF(ISNUMBER(Regressions!S38),ROUND(Regressions!S38, 1), NA())</f>
        <v>26.7</v>
      </c>
    </row>
    <row r="29" x14ac:dyDescent="0.2">
      <c r="A29" s="244" t="str">
        <f>IF(ISBLANK(Regressions!A39), " ", Regressions!A39)</f>
        <v>Peru</v>
      </c>
      <c r="B29" s="239">
        <f>IF(ISBLANK(Regressions!B39), " ", Regressions!B39)</f>
        <v>2008</v>
      </c>
      <c r="C29" s="242" t="str">
        <f>IF(ISBLANK(Regressions!C39), " ", Regressions!C39)</f>
        <v>Urban</v>
      </c>
      <c r="D29" s="246">
        <f>IF(ISBLANK(Regressions!D39), " ", Regressions!D39)</f>
        <v>6120221.0811361698</v>
      </c>
      <c r="E29" s="394">
        <f>IF(ISNUMBER(Regressions!E39),ROUND(Regressions!E39, 1), NA())</f>
        <v>100</v>
      </c>
      <c r="F29" s="308">
        <f>IF(ISNUMBER(Regressions!F39),ROUND(Regressions!F39, 1), NA())</f>
        <v>95.2</v>
      </c>
      <c r="G29" s="395">
        <f>IF(ISNUMBER(Regressions!G39),ROUND(Regressions!G39, 1), NA())</f>
        <v>75.099999999999994</v>
      </c>
      <c r="H29" s="396">
        <f>IF(ISNUMBER(Regressions!H39),ROUND(Regressions!H39, 1), NA())</f>
        <v>20.100000000000001</v>
      </c>
      <c r="I29" s="397">
        <f>IF(ISNUMBER(Regressions!I39),ROUND(Regressions!I39, 1), NA())</f>
        <v>4.8</v>
      </c>
      <c r="J29" s="398">
        <f>IF(ISNUMBER(Regressions!J39),ROUND(Regressions!J39, 1), NA())</f>
        <v>98.8</v>
      </c>
      <c r="K29" s="308">
        <f>IF(ISNUMBER(Regressions!K39),ROUND(Regressions!K39, 1), NA())</f>
        <v>96.6</v>
      </c>
      <c r="L29" s="399">
        <f>IF(ISNUMBER(Regressions!L39),ROUND(Regressions!L39, 1), NA())</f>
        <v>58</v>
      </c>
      <c r="M29" s="396">
        <f>IF(ISNUMBER(Regressions!M39),ROUND(Regressions!M39, 1), NA())</f>
        <v>38.6</v>
      </c>
      <c r="N29" s="400">
        <f>IF(ISNUMBER(Regressions!N39),ROUND(Regressions!N39, 1), NA())</f>
        <v>3.4</v>
      </c>
      <c r="O29" s="394">
        <f>IF(ISNUMBER(Regressions!O39),ROUND(Regressions!O39, 1), NA())</f>
        <v>90</v>
      </c>
      <c r="P29" s="308">
        <f>IF(ISNUMBER(Regressions!P39),ROUND(Regressions!P39, 1), NA())</f>
        <v>73.3</v>
      </c>
      <c r="Q29" s="401" t="e">
        <f>IF(ISNUMBER(Regressions!Q39),ROUND(Regressions!Q39, 1), NA())</f>
        <v>#N/A</v>
      </c>
      <c r="R29" s="396">
        <f>IF(ISNUMBER(Regressions!R39),ROUND(Regressions!R39, 1), NA())</f>
        <v>73.3</v>
      </c>
      <c r="S29" s="397">
        <f>IF(ISNUMBER(Regressions!S39),ROUND(Regressions!S39, 1), NA())</f>
        <v>26.7</v>
      </c>
    </row>
    <row r="30" x14ac:dyDescent="0.2">
      <c r="A30" s="244" t="str">
        <f>IF(ISBLANK(Regressions!A40), " ", Regressions!A40)</f>
        <v>Peru</v>
      </c>
      <c r="B30" s="239">
        <f>IF(ISBLANK(Regressions!B40), " ", Regressions!B40)</f>
        <v>2009</v>
      </c>
      <c r="C30" s="242" t="str">
        <f>IF(ISBLANK(Regressions!C40), " ", Regressions!C40)</f>
        <v>Urban</v>
      </c>
      <c r="D30" s="246">
        <f>IF(ISBLANK(Regressions!D40), " ", Regressions!D40)</f>
        <v>6129598.2558422089</v>
      </c>
      <c r="E30" s="394">
        <f>IF(ISNUMBER(Regressions!E40),ROUND(Regressions!E40, 1), NA())</f>
        <v>100</v>
      </c>
      <c r="F30" s="308">
        <f>IF(ISNUMBER(Regressions!F40),ROUND(Regressions!F40, 1), NA())</f>
        <v>94.9</v>
      </c>
      <c r="G30" s="395">
        <f>IF(ISNUMBER(Regressions!G40),ROUND(Regressions!G40, 1), NA())</f>
        <v>76.400000000000006</v>
      </c>
      <c r="H30" s="396">
        <f>IF(ISNUMBER(Regressions!H40),ROUND(Regressions!H40, 1), NA())</f>
        <v>18.5</v>
      </c>
      <c r="I30" s="397">
        <f>IF(ISNUMBER(Regressions!I40),ROUND(Regressions!I40, 1), NA())</f>
        <v>5.0999999999999996</v>
      </c>
      <c r="J30" s="398">
        <f>IF(ISNUMBER(Regressions!J40),ROUND(Regressions!J40, 1), NA())</f>
        <v>98.9</v>
      </c>
      <c r="K30" s="308">
        <f>IF(ISNUMBER(Regressions!K40),ROUND(Regressions!K40, 1), NA())</f>
        <v>96.9</v>
      </c>
      <c r="L30" s="399">
        <f>IF(ISNUMBER(Regressions!L40),ROUND(Regressions!L40, 1), NA())</f>
        <v>61.5</v>
      </c>
      <c r="M30" s="396">
        <f>IF(ISNUMBER(Regressions!M40),ROUND(Regressions!M40, 1), NA())</f>
        <v>35.4</v>
      </c>
      <c r="N30" s="400">
        <f>IF(ISNUMBER(Regressions!N40),ROUND(Regressions!N40, 1), NA())</f>
        <v>3.1</v>
      </c>
      <c r="O30" s="394">
        <f>IF(ISNUMBER(Regressions!O40),ROUND(Regressions!O40, 1), NA())</f>
        <v>90.5</v>
      </c>
      <c r="P30" s="308">
        <f>IF(ISNUMBER(Regressions!P40),ROUND(Regressions!P40, 1), NA())</f>
        <v>74.7</v>
      </c>
      <c r="Q30" s="401" t="e">
        <f>IF(ISNUMBER(Regressions!Q40),ROUND(Regressions!Q40, 1), NA())</f>
        <v>#N/A</v>
      </c>
      <c r="R30" s="396">
        <f>IF(ISNUMBER(Regressions!R40),ROUND(Regressions!R40, 1), NA())</f>
        <v>74.7</v>
      </c>
      <c r="S30" s="397">
        <f>IF(ISNUMBER(Regressions!S40),ROUND(Regressions!S40, 1), NA())</f>
        <v>25.3</v>
      </c>
    </row>
    <row r="31" x14ac:dyDescent="0.2">
      <c r="A31" s="244" t="str">
        <f>IF(ISBLANK(Regressions!A41), " ", Regressions!A41)</f>
        <v>Peru</v>
      </c>
      <c r="B31" s="239">
        <f>IF(ISBLANK(Regressions!B41), " ", Regressions!B41)</f>
        <v>2010</v>
      </c>
      <c r="C31" s="242" t="str">
        <f>IF(ISBLANK(Regressions!C41), " ", Regressions!C41)</f>
        <v>Urban</v>
      </c>
      <c r="D31" s="246">
        <f>IF(ISBLANK(Regressions!D41), " ", Regressions!D41)</f>
        <v>6141395.1589016719</v>
      </c>
      <c r="E31" s="394">
        <f>IF(ISNUMBER(Regressions!E41),ROUND(Regressions!E41, 1), NA())</f>
        <v>100</v>
      </c>
      <c r="F31" s="308">
        <f>IF(ISNUMBER(Regressions!F41),ROUND(Regressions!F41, 1), NA())</f>
        <v>94.6</v>
      </c>
      <c r="G31" s="395">
        <f>IF(ISNUMBER(Regressions!G41),ROUND(Regressions!G41, 1), NA())</f>
        <v>77.8</v>
      </c>
      <c r="H31" s="396">
        <f>IF(ISNUMBER(Regressions!H41),ROUND(Regressions!H41, 1), NA())</f>
        <v>16.8</v>
      </c>
      <c r="I31" s="397">
        <f>IF(ISNUMBER(Regressions!I41),ROUND(Regressions!I41, 1), NA())</f>
        <v>5.4</v>
      </c>
      <c r="J31" s="398">
        <f>IF(ISNUMBER(Regressions!J41),ROUND(Regressions!J41, 1), NA())</f>
        <v>99</v>
      </c>
      <c r="K31" s="308">
        <f>IF(ISNUMBER(Regressions!K41),ROUND(Regressions!K41, 1), NA())</f>
        <v>97.2</v>
      </c>
      <c r="L31" s="399">
        <f>IF(ISNUMBER(Regressions!L41),ROUND(Regressions!L41, 1), NA())</f>
        <v>65</v>
      </c>
      <c r="M31" s="396">
        <f>IF(ISNUMBER(Regressions!M41),ROUND(Regressions!M41, 1), NA())</f>
        <v>32.1</v>
      </c>
      <c r="N31" s="400">
        <f>IF(ISNUMBER(Regressions!N41),ROUND(Regressions!N41, 1), NA())</f>
        <v>2.8</v>
      </c>
      <c r="O31" s="394">
        <f>IF(ISNUMBER(Regressions!O41),ROUND(Regressions!O41, 1), NA())</f>
        <v>91</v>
      </c>
      <c r="P31" s="308">
        <f>IF(ISNUMBER(Regressions!P41),ROUND(Regressions!P41, 1), NA())</f>
        <v>76.099999999999994</v>
      </c>
      <c r="Q31" s="401" t="e">
        <f>IF(ISNUMBER(Regressions!Q41),ROUND(Regressions!Q41, 1), NA())</f>
        <v>#N/A</v>
      </c>
      <c r="R31" s="396">
        <f>IF(ISNUMBER(Regressions!R41),ROUND(Regressions!R41, 1), NA())</f>
        <v>76.099999999999994</v>
      </c>
      <c r="S31" s="397">
        <f>IF(ISNUMBER(Regressions!S41),ROUND(Regressions!S41, 1), NA())</f>
        <v>23.9</v>
      </c>
    </row>
    <row r="32" x14ac:dyDescent="0.2">
      <c r="A32" s="244" t="str">
        <f>IF(ISBLANK(Regressions!A42), " ", Regressions!A42)</f>
        <v>Peru</v>
      </c>
      <c r="B32" s="239">
        <f>IF(ISBLANK(Regressions!B42), " ", Regressions!B42)</f>
        <v>2011</v>
      </c>
      <c r="C32" s="242" t="str">
        <f>IF(ISBLANK(Regressions!C42), " ", Regressions!C42)</f>
        <v>Urban</v>
      </c>
      <c r="D32" s="246">
        <f>IF(ISBLANK(Regressions!D42), " ", Regressions!D42)</f>
        <v>6166236.7404359439</v>
      </c>
      <c r="E32" s="394">
        <f>IF(ISNUMBER(Regressions!E42),ROUND(Regressions!E42, 1), NA())</f>
        <v>100</v>
      </c>
      <c r="F32" s="308">
        <f>IF(ISNUMBER(Regressions!F42),ROUND(Regressions!F42, 1), NA())</f>
        <v>94.4</v>
      </c>
      <c r="G32" s="395">
        <f>IF(ISNUMBER(Regressions!G42),ROUND(Regressions!G42, 1), NA())</f>
        <v>79.099999999999994</v>
      </c>
      <c r="H32" s="396">
        <f>IF(ISNUMBER(Regressions!H42),ROUND(Regressions!H42, 1), NA())</f>
        <v>15.2</v>
      </c>
      <c r="I32" s="397">
        <f>IF(ISNUMBER(Regressions!I42),ROUND(Regressions!I42, 1), NA())</f>
        <v>5.6</v>
      </c>
      <c r="J32" s="398">
        <f>IF(ISNUMBER(Regressions!J42),ROUND(Regressions!J42, 1), NA())</f>
        <v>99.1</v>
      </c>
      <c r="K32" s="308">
        <f>IF(ISNUMBER(Regressions!K42),ROUND(Regressions!K42, 1), NA())</f>
        <v>97.5</v>
      </c>
      <c r="L32" s="399">
        <f>IF(ISNUMBER(Regressions!L42),ROUND(Regressions!L42, 1), NA())</f>
        <v>68.5</v>
      </c>
      <c r="M32" s="396">
        <f>IF(ISNUMBER(Regressions!M42),ROUND(Regressions!M42, 1), NA())</f>
        <v>28.9</v>
      </c>
      <c r="N32" s="400">
        <f>IF(ISNUMBER(Regressions!N42),ROUND(Regressions!N42, 1), NA())</f>
        <v>2.5</v>
      </c>
      <c r="O32" s="394">
        <f>IF(ISNUMBER(Regressions!O42),ROUND(Regressions!O42, 1), NA())</f>
        <v>91.5</v>
      </c>
      <c r="P32" s="308">
        <f>IF(ISNUMBER(Regressions!P42),ROUND(Regressions!P42, 1), NA())</f>
        <v>77.5</v>
      </c>
      <c r="Q32" s="401" t="e">
        <f>IF(ISNUMBER(Regressions!Q42),ROUND(Regressions!Q42, 1), NA())</f>
        <v>#N/A</v>
      </c>
      <c r="R32" s="396">
        <f>IF(ISNUMBER(Regressions!R42),ROUND(Regressions!R42, 1), NA())</f>
        <v>77.5</v>
      </c>
      <c r="S32" s="397">
        <f>IF(ISNUMBER(Regressions!S42),ROUND(Regressions!S42, 1), NA())</f>
        <v>22.5</v>
      </c>
    </row>
    <row r="33" x14ac:dyDescent="0.2">
      <c r="A33" s="244" t="str">
        <f>IF(ISBLANK(Regressions!A43), " ", Regressions!A43)</f>
        <v>Peru</v>
      </c>
      <c r="B33" s="239">
        <f>IF(ISBLANK(Regressions!B43), " ", Regressions!B43)</f>
        <v>2012</v>
      </c>
      <c r="C33" s="242" t="str">
        <f>IF(ISBLANK(Regressions!C43), " ", Regressions!C43)</f>
        <v>Urban</v>
      </c>
      <c r="D33" s="246">
        <f>IF(ISBLANK(Regressions!D43), " ", Regressions!D43)</f>
        <v>6195827.2133708959</v>
      </c>
      <c r="E33" s="394">
        <f>IF(ISNUMBER(Regressions!E43),ROUND(Regressions!E43, 1), NA())</f>
        <v>100</v>
      </c>
      <c r="F33" s="308">
        <f>IF(ISNUMBER(Regressions!F43),ROUND(Regressions!F43, 1), NA())</f>
        <v>94.1</v>
      </c>
      <c r="G33" s="395">
        <f>IF(ISNUMBER(Regressions!G43),ROUND(Regressions!G43, 1), NA())</f>
        <v>80.5</v>
      </c>
      <c r="H33" s="396">
        <f>IF(ISNUMBER(Regressions!H43),ROUND(Regressions!H43, 1), NA())</f>
        <v>13.6</v>
      </c>
      <c r="I33" s="397">
        <f>IF(ISNUMBER(Regressions!I43),ROUND(Regressions!I43, 1), NA())</f>
        <v>5.9</v>
      </c>
      <c r="J33" s="398">
        <f>IF(ISNUMBER(Regressions!J43),ROUND(Regressions!J43, 1), NA())</f>
        <v>99.3</v>
      </c>
      <c r="K33" s="308">
        <f>IF(ISNUMBER(Regressions!K43),ROUND(Regressions!K43, 1), NA())</f>
        <v>97.7</v>
      </c>
      <c r="L33" s="399">
        <f>IF(ISNUMBER(Regressions!L43),ROUND(Regressions!L43, 1), NA())</f>
        <v>72</v>
      </c>
      <c r="M33" s="396">
        <f>IF(ISNUMBER(Regressions!M43),ROUND(Regressions!M43, 1), NA())</f>
        <v>25.7</v>
      </c>
      <c r="N33" s="400">
        <f>IF(ISNUMBER(Regressions!N43),ROUND(Regressions!N43, 1), NA())</f>
        <v>2.2999999999999998</v>
      </c>
      <c r="O33" s="394">
        <f>IF(ISNUMBER(Regressions!O43),ROUND(Regressions!O43, 1), NA())</f>
        <v>92</v>
      </c>
      <c r="P33" s="308">
        <f>IF(ISNUMBER(Regressions!P43),ROUND(Regressions!P43, 1), NA())</f>
        <v>78.900000000000006</v>
      </c>
      <c r="Q33" s="401" t="e">
        <f>IF(ISNUMBER(Regressions!Q43),ROUND(Regressions!Q43, 1), NA())</f>
        <v>#N/A</v>
      </c>
      <c r="R33" s="396">
        <f>IF(ISNUMBER(Regressions!R43),ROUND(Regressions!R43, 1), NA())</f>
        <v>78.900000000000006</v>
      </c>
      <c r="S33" s="397">
        <f>IF(ISNUMBER(Regressions!S43),ROUND(Regressions!S43, 1), NA())</f>
        <v>21.1</v>
      </c>
    </row>
    <row r="34" x14ac:dyDescent="0.2">
      <c r="A34" s="244" t="str">
        <f>IF(ISBLANK(Regressions!A44), " ", Regressions!A44)</f>
        <v>Peru</v>
      </c>
      <c r="B34" s="239">
        <f>IF(ISBLANK(Regressions!B44), " ", Regressions!B44)</f>
        <v>2013</v>
      </c>
      <c r="C34" s="242" t="str">
        <f>IF(ISBLANK(Regressions!C44), " ", Regressions!C44)</f>
        <v>Urban</v>
      </c>
      <c r="D34" s="246">
        <f>IF(ISBLANK(Regressions!D44), " ", Regressions!D44)</f>
        <v>6229973.9550959012</v>
      </c>
      <c r="E34" s="394">
        <f>IF(ISNUMBER(Regressions!E44),ROUND(Regressions!E44, 1), NA())</f>
        <v>100</v>
      </c>
      <c r="F34" s="308">
        <f>IF(ISNUMBER(Regressions!F44),ROUND(Regressions!F44, 1), NA())</f>
        <v>93.8</v>
      </c>
      <c r="G34" s="395">
        <f>IF(ISNUMBER(Regressions!G44),ROUND(Regressions!G44, 1), NA())</f>
        <v>81.8</v>
      </c>
      <c r="H34" s="396">
        <f>IF(ISNUMBER(Regressions!H44),ROUND(Regressions!H44, 1), NA())</f>
        <v>12</v>
      </c>
      <c r="I34" s="397">
        <f>IF(ISNUMBER(Regressions!I44),ROUND(Regressions!I44, 1), NA())</f>
        <v>6.2</v>
      </c>
      <c r="J34" s="398">
        <f>IF(ISNUMBER(Regressions!J44),ROUND(Regressions!J44, 1), NA())</f>
        <v>99.4</v>
      </c>
      <c r="K34" s="308">
        <f>IF(ISNUMBER(Regressions!K44),ROUND(Regressions!K44, 1), NA())</f>
        <v>98</v>
      </c>
      <c r="L34" s="399">
        <f>IF(ISNUMBER(Regressions!L44),ROUND(Regressions!L44, 1), NA())</f>
        <v>75.5</v>
      </c>
      <c r="M34" s="396">
        <f>IF(ISNUMBER(Regressions!M44),ROUND(Regressions!M44, 1), NA())</f>
        <v>22.5</v>
      </c>
      <c r="N34" s="400">
        <f>IF(ISNUMBER(Regressions!N44),ROUND(Regressions!N44, 1), NA())</f>
        <v>2</v>
      </c>
      <c r="O34" s="394">
        <f>IF(ISNUMBER(Regressions!O44),ROUND(Regressions!O44, 1), NA())</f>
        <v>92.6</v>
      </c>
      <c r="P34" s="308">
        <f>IF(ISNUMBER(Regressions!P44),ROUND(Regressions!P44, 1), NA())</f>
        <v>80.3</v>
      </c>
      <c r="Q34" s="401" t="e">
        <f>IF(ISNUMBER(Regressions!Q44),ROUND(Regressions!Q44, 1), NA())</f>
        <v>#N/A</v>
      </c>
      <c r="R34" s="396">
        <f>IF(ISNUMBER(Regressions!R44),ROUND(Regressions!R44, 1), NA())</f>
        <v>80.3</v>
      </c>
      <c r="S34" s="397">
        <f>IF(ISNUMBER(Regressions!S44),ROUND(Regressions!S44, 1), NA())</f>
        <v>19.7</v>
      </c>
    </row>
    <row r="35" x14ac:dyDescent="0.2">
      <c r="A35" s="244" t="str">
        <f>IF(ISBLANK(Regressions!A45), " ", Regressions!A45)</f>
        <v>Peru</v>
      </c>
      <c r="B35" s="239">
        <f>IF(ISBLANK(Regressions!B45), " ", Regressions!B45)</f>
        <v>2014</v>
      </c>
      <c r="C35" s="242" t="str">
        <f>IF(ISBLANK(Regressions!C45), " ", Regressions!C45)</f>
        <v>Urban</v>
      </c>
      <c r="D35" s="246">
        <f>IF(ISBLANK(Regressions!D45), " ", Regressions!D45)</f>
        <v>6271867.8733280944</v>
      </c>
      <c r="E35" s="394">
        <f>IF(ISNUMBER(Regressions!E45),ROUND(Regressions!E45, 1), NA())</f>
        <v>100</v>
      </c>
      <c r="F35" s="308">
        <f>IF(ISNUMBER(Regressions!F45),ROUND(Regressions!F45, 1), NA())</f>
        <v>93.6</v>
      </c>
      <c r="G35" s="395">
        <f>IF(ISNUMBER(Regressions!G45),ROUND(Regressions!G45, 1), NA())</f>
        <v>83.2</v>
      </c>
      <c r="H35" s="396">
        <f>IF(ISNUMBER(Regressions!H45),ROUND(Regressions!H45, 1), NA())</f>
        <v>10.4</v>
      </c>
      <c r="I35" s="397">
        <f>IF(ISNUMBER(Regressions!I45),ROUND(Regressions!I45, 1), NA())</f>
        <v>6.4</v>
      </c>
      <c r="J35" s="398">
        <f>IF(ISNUMBER(Regressions!J45),ROUND(Regressions!J45, 1), NA())</f>
        <v>99.5</v>
      </c>
      <c r="K35" s="308">
        <f>IF(ISNUMBER(Regressions!K45),ROUND(Regressions!K45, 1), NA())</f>
        <v>98.3</v>
      </c>
      <c r="L35" s="399">
        <f>IF(ISNUMBER(Regressions!L45),ROUND(Regressions!L45, 1), NA())</f>
        <v>79</v>
      </c>
      <c r="M35" s="396">
        <f>IF(ISNUMBER(Regressions!M45),ROUND(Regressions!M45, 1), NA())</f>
        <v>19.2</v>
      </c>
      <c r="N35" s="400">
        <f>IF(ISNUMBER(Regressions!N45),ROUND(Regressions!N45, 1), NA())</f>
        <v>1.7</v>
      </c>
      <c r="O35" s="394">
        <f>IF(ISNUMBER(Regressions!O45),ROUND(Regressions!O45, 1), NA())</f>
        <v>93.1</v>
      </c>
      <c r="P35" s="308">
        <f>IF(ISNUMBER(Regressions!P45),ROUND(Regressions!P45, 1), NA())</f>
        <v>81.7</v>
      </c>
      <c r="Q35" s="401" t="e">
        <f>IF(ISNUMBER(Regressions!Q45),ROUND(Regressions!Q45, 1), NA())</f>
        <v>#N/A</v>
      </c>
      <c r="R35" s="396">
        <f>IF(ISNUMBER(Regressions!R45),ROUND(Regressions!R45, 1), NA())</f>
        <v>81.7</v>
      </c>
      <c r="S35" s="397">
        <f>IF(ISNUMBER(Regressions!S45),ROUND(Regressions!S45, 1), NA())</f>
        <v>18.3</v>
      </c>
    </row>
    <row r="36" x14ac:dyDescent="0.2">
      <c r="A36" s="244" t="str">
        <f>IF(ISBLANK(Regressions!A46), " ", Regressions!A46)</f>
        <v>Peru</v>
      </c>
      <c r="B36" s="239">
        <f>IF(ISBLANK(Regressions!B46), " ", Regressions!B46)</f>
        <v>2015</v>
      </c>
      <c r="C36" s="242" t="str">
        <f>IF(ISBLANK(Regressions!C46), " ", Regressions!C46)</f>
        <v>Urban</v>
      </c>
      <c r="D36" s="246">
        <f>IF(ISBLANK(Regressions!D46), " ", Regressions!D46)</f>
        <v>6316487.1502530668</v>
      </c>
      <c r="E36" s="394">
        <f>IF(ISNUMBER(Regressions!E46),ROUND(Regressions!E46, 1), NA())</f>
        <v>100</v>
      </c>
      <c r="F36" s="308">
        <f>IF(ISNUMBER(Regressions!F46),ROUND(Regressions!F46, 1), NA())</f>
        <v>93.3</v>
      </c>
      <c r="G36" s="395">
        <f>IF(ISNUMBER(Regressions!G46),ROUND(Regressions!G46, 1), NA())</f>
        <v>84.5</v>
      </c>
      <c r="H36" s="396">
        <f>IF(ISNUMBER(Regressions!H46),ROUND(Regressions!H46, 1), NA())</f>
        <v>8.8000000000000007</v>
      </c>
      <c r="I36" s="397">
        <f>IF(ISNUMBER(Regressions!I46),ROUND(Regressions!I46, 1), NA())</f>
        <v>6.7</v>
      </c>
      <c r="J36" s="398">
        <f>IF(ISNUMBER(Regressions!J46),ROUND(Regressions!J46, 1), NA())</f>
        <v>99.6</v>
      </c>
      <c r="K36" s="308">
        <f>IF(ISNUMBER(Regressions!K46),ROUND(Regressions!K46, 1), NA())</f>
        <v>98.6</v>
      </c>
      <c r="L36" s="399">
        <f>IF(ISNUMBER(Regressions!L46),ROUND(Regressions!L46, 1), NA())</f>
        <v>82.5</v>
      </c>
      <c r="M36" s="396">
        <f>IF(ISNUMBER(Regressions!M46),ROUND(Regressions!M46, 1), NA())</f>
        <v>16</v>
      </c>
      <c r="N36" s="400">
        <f>IF(ISNUMBER(Regressions!N46),ROUND(Regressions!N46, 1), NA())</f>
        <v>1.4</v>
      </c>
      <c r="O36" s="394">
        <f>IF(ISNUMBER(Regressions!O46),ROUND(Regressions!O46, 1), NA())</f>
        <v>93.6</v>
      </c>
      <c r="P36" s="308">
        <f>IF(ISNUMBER(Regressions!P46),ROUND(Regressions!P46, 1), NA())</f>
        <v>83.1</v>
      </c>
      <c r="Q36" s="401" t="e">
        <f>IF(ISNUMBER(Regressions!Q46),ROUND(Regressions!Q46, 1), NA())</f>
        <v>#N/A</v>
      </c>
      <c r="R36" s="396">
        <f>IF(ISNUMBER(Regressions!R46),ROUND(Regressions!R46, 1), NA())</f>
        <v>83.1</v>
      </c>
      <c r="S36" s="397">
        <f>IF(ISNUMBER(Regressions!S46),ROUND(Regressions!S46, 1), NA())</f>
        <v>16.899999999999999</v>
      </c>
    </row>
    <row r="37" x14ac:dyDescent="0.2">
      <c r="A37" s="371" t="str">
        <f>IF(ISBLANK(Regressions!A47), " ", Regressions!A47)</f>
        <v>Peru</v>
      </c>
      <c r="B37" s="372">
        <f>IF(ISBLANK(Regressions!B47), " ", Regressions!B47)</f>
        <v>2016</v>
      </c>
      <c r="C37" s="373" t="str">
        <f>IF(ISBLANK(Regressions!C47), " ", Regressions!C47)</f>
        <v>Urban</v>
      </c>
      <c r="D37" s="374">
        <f>IF(ISBLANK(Regressions!D47), " ", Regressions!D47)</f>
        <v>6368481.2410153961</v>
      </c>
      <c r="E37" s="402">
        <f>IF(ISNUMBER(Regressions!E47),ROUND(Regressions!E47, 1), NA())</f>
        <v>100</v>
      </c>
      <c r="F37" s="309">
        <f>IF(ISNUMBER(Regressions!F47),ROUND(Regressions!F47, 1), NA())</f>
        <v>93</v>
      </c>
      <c r="G37" s="403">
        <f>IF(ISNUMBER(Regressions!G47),ROUND(Regressions!G47, 1), NA())</f>
        <v>85.8</v>
      </c>
      <c r="H37" s="404">
        <f>IF(ISNUMBER(Regressions!H47),ROUND(Regressions!H47, 1), NA())</f>
        <v>7.2</v>
      </c>
      <c r="I37" s="405">
        <f>IF(ISNUMBER(Regressions!I47),ROUND(Regressions!I47, 1), NA())</f>
        <v>7</v>
      </c>
      <c r="J37" s="406">
        <f>IF(ISNUMBER(Regressions!J47),ROUND(Regressions!J47, 1), NA())</f>
        <v>99.7</v>
      </c>
      <c r="K37" s="309">
        <f>IF(ISNUMBER(Regressions!K47),ROUND(Regressions!K47, 1), NA())</f>
        <v>98.8</v>
      </c>
      <c r="L37" s="407">
        <f>IF(ISNUMBER(Regressions!L47),ROUND(Regressions!L47, 1), NA())</f>
        <v>86</v>
      </c>
      <c r="M37" s="404">
        <f>IF(ISNUMBER(Regressions!M47),ROUND(Regressions!M47, 1), NA())</f>
        <v>12.8</v>
      </c>
      <c r="N37" s="408">
        <f>IF(ISNUMBER(Regressions!N47),ROUND(Regressions!N47, 1), NA())</f>
        <v>1.2</v>
      </c>
      <c r="O37" s="402">
        <f>IF(ISNUMBER(Regressions!O47),ROUND(Regressions!O47, 1), NA())</f>
        <v>94.1</v>
      </c>
      <c r="P37" s="309">
        <f>IF(ISNUMBER(Regressions!P47),ROUND(Regressions!P47, 1), NA())</f>
        <v>84.5</v>
      </c>
      <c r="Q37" s="409" t="e">
        <f>IF(ISNUMBER(Regressions!Q47),ROUND(Regressions!Q47, 1), NA())</f>
        <v>#N/A</v>
      </c>
      <c r="R37" s="404">
        <f>IF(ISNUMBER(Regressions!R47),ROUND(Regressions!R47, 1), NA())</f>
        <v>84.5</v>
      </c>
      <c r="S37" s="405">
        <f>IF(ISNUMBER(Regressions!S47),ROUND(Regressions!S47, 1), NA())</f>
        <v>15.5</v>
      </c>
    </row>
    <row r="38" x14ac:dyDescent="0.2">
      <c r="A38" s="244" t="str">
        <f>IF(ISBLANK(Regressions!A48), " ", Regressions!A48)</f>
        <v>Peru</v>
      </c>
      <c r="B38" s="239">
        <f>IF(ISBLANK(Regressions!B48), " ", Regressions!B48)</f>
        <v>2000</v>
      </c>
      <c r="C38" s="242" t="str">
        <f>IF(ISBLANK(Regressions!C48), " ", Regressions!C48)</f>
        <v>Rural</v>
      </c>
      <c r="D38" s="246">
        <f>IF(ISBLANK(Regressions!D48), " ", Regressions!D48)</f>
        <v>2208751.0909626768</v>
      </c>
      <c r="E38" s="394">
        <f>IF(ISNUMBER(Regressions!E48),ROUND(Regressions!E48, 1), NA())</f>
        <v>100</v>
      </c>
      <c r="F38" s="308">
        <f>IF(ISNUMBER(Regressions!F48),ROUND(Regressions!F48, 1), NA())</f>
        <v>44.3</v>
      </c>
      <c r="G38" s="395" t="e">
        <f>IF(ISNUMBER(Regressions!G48),ROUND(Regressions!G48, 1), NA())</f>
        <v>#N/A</v>
      </c>
      <c r="H38" s="396" t="e">
        <f>IF(ISNUMBER(Regressions!H48),ROUND(Regressions!H48, 1), NA())</f>
        <v>#N/A</v>
      </c>
      <c r="I38" s="397">
        <f>IF(ISNUMBER(Regressions!I48),ROUND(Regressions!I48, 1), NA())</f>
        <v>55.7</v>
      </c>
      <c r="J38" s="398" t="e">
        <f>IF(ISNUMBER(Regressions!J48),ROUND(Regressions!J48, 1), NA())</f>
        <v>#N/A</v>
      </c>
      <c r="K38" s="308" t="e">
        <f>IF(ISNUMBER(Regressions!K48),ROUND(Regressions!K48, 1), NA())</f>
        <v>#N/A</v>
      </c>
      <c r="L38" s="399" t="e">
        <f>IF(ISNUMBER(Regressions!L48),ROUND(Regressions!L48, 1), NA())</f>
        <v>#N/A</v>
      </c>
      <c r="M38" s="396" t="e">
        <f>IF(ISNUMBER(Regressions!M48),ROUND(Regressions!M48, 1), NA())</f>
        <v>#N/A</v>
      </c>
      <c r="N38" s="400" t="e">
        <f>IF(ISNUMBER(Regressions!N48),ROUND(Regressions!N48, 1), NA())</f>
        <v>#N/A</v>
      </c>
      <c r="O38" s="394" t="e">
        <f>IF(ISNUMBER(Regressions!O48),ROUND(Regressions!O48, 1), NA())</f>
        <v>#N/A</v>
      </c>
      <c r="P38" s="308" t="e">
        <f>IF(ISNUMBER(Regressions!P48),ROUND(Regressions!P48, 1), NA())</f>
        <v>#N/A</v>
      </c>
      <c r="Q38" s="401" t="e">
        <f>IF(ISNUMBER(Regressions!Q48),ROUND(Regressions!Q48, 1), NA())</f>
        <v>#N/A</v>
      </c>
      <c r="R38" s="396" t="e">
        <f>IF(ISNUMBER(Regressions!R48),ROUND(Regressions!R48, 1), NA())</f>
        <v>#N/A</v>
      </c>
      <c r="S38" s="397" t="e">
        <f>IF(ISNUMBER(Regressions!S48),ROUND(Regressions!S48, 1), NA())</f>
        <v>#N/A</v>
      </c>
    </row>
    <row r="39" x14ac:dyDescent="0.2">
      <c r="A39" s="244" t="str">
        <f>IF(ISBLANK(Regressions!A49), " ", Regressions!A49)</f>
        <v>Peru</v>
      </c>
      <c r="B39" s="239">
        <f>IF(ISBLANK(Regressions!B49), " ", Regressions!B49)</f>
        <v>2001</v>
      </c>
      <c r="C39" s="242" t="str">
        <f>IF(ISBLANK(Regressions!C49), " ", Regressions!C49)</f>
        <v>Rural</v>
      </c>
      <c r="D39" s="246">
        <f>IF(ISBLANK(Regressions!D49), " ", Regressions!D49)</f>
        <v>2178701.0595185854</v>
      </c>
      <c r="E39" s="394">
        <f>IF(ISNUMBER(Regressions!E49),ROUND(Regressions!E49, 1), NA())</f>
        <v>100</v>
      </c>
      <c r="F39" s="308">
        <f>IF(ISNUMBER(Regressions!F49),ROUND(Regressions!F49, 1), NA())</f>
        <v>44.3</v>
      </c>
      <c r="G39" s="395" t="e">
        <f>IF(ISNUMBER(Regressions!G49),ROUND(Regressions!G49, 1), NA())</f>
        <v>#N/A</v>
      </c>
      <c r="H39" s="396" t="e">
        <f>IF(ISNUMBER(Regressions!H49),ROUND(Regressions!H49, 1), NA())</f>
        <v>#N/A</v>
      </c>
      <c r="I39" s="397">
        <f>IF(ISNUMBER(Regressions!I49),ROUND(Regressions!I49, 1), NA())</f>
        <v>55.7</v>
      </c>
      <c r="J39" s="398" t="e">
        <f>IF(ISNUMBER(Regressions!J49),ROUND(Regressions!J49, 1), NA())</f>
        <v>#N/A</v>
      </c>
      <c r="K39" s="308" t="e">
        <f>IF(ISNUMBER(Regressions!K49),ROUND(Regressions!K49, 1), NA())</f>
        <v>#N/A</v>
      </c>
      <c r="L39" s="399" t="e">
        <f>IF(ISNUMBER(Regressions!L49),ROUND(Regressions!L49, 1), NA())</f>
        <v>#N/A</v>
      </c>
      <c r="M39" s="396" t="e">
        <f>IF(ISNUMBER(Regressions!M49),ROUND(Regressions!M49, 1), NA())</f>
        <v>#N/A</v>
      </c>
      <c r="N39" s="400" t="e">
        <f>IF(ISNUMBER(Regressions!N49),ROUND(Regressions!N49, 1), NA())</f>
        <v>#N/A</v>
      </c>
      <c r="O39" s="394" t="e">
        <f>IF(ISNUMBER(Regressions!O49),ROUND(Regressions!O49, 1), NA())</f>
        <v>#N/A</v>
      </c>
      <c r="P39" s="308" t="e">
        <f>IF(ISNUMBER(Regressions!P49),ROUND(Regressions!P49, 1), NA())</f>
        <v>#N/A</v>
      </c>
      <c r="Q39" s="401" t="e">
        <f>IF(ISNUMBER(Regressions!Q49),ROUND(Regressions!Q49, 1), NA())</f>
        <v>#N/A</v>
      </c>
      <c r="R39" s="396" t="e">
        <f>IF(ISNUMBER(Regressions!R49),ROUND(Regressions!R49, 1), NA())</f>
        <v>#N/A</v>
      </c>
      <c r="S39" s="397" t="e">
        <f>IF(ISNUMBER(Regressions!S49),ROUND(Regressions!S49, 1), NA())</f>
        <v>#N/A</v>
      </c>
    </row>
    <row r="40" x14ac:dyDescent="0.2">
      <c r="A40" s="244" t="str">
        <f>IF(ISBLANK(Regressions!A50), " ", Regressions!A50)</f>
        <v>Peru</v>
      </c>
      <c r="B40" s="239">
        <f>IF(ISBLANK(Regressions!B50), " ", Regressions!B50)</f>
        <v>2002</v>
      </c>
      <c r="C40" s="242" t="str">
        <f>IF(ISBLANK(Regressions!C50), " ", Regressions!C50)</f>
        <v>Rural</v>
      </c>
      <c r="D40" s="246">
        <f>IF(ISBLANK(Regressions!D50), " ", Regressions!D50)</f>
        <v>2143680.790656128</v>
      </c>
      <c r="E40" s="394">
        <f>IF(ISNUMBER(Regressions!E50),ROUND(Regressions!E50, 1), NA())</f>
        <v>100</v>
      </c>
      <c r="F40" s="308">
        <f>IF(ISNUMBER(Regressions!F50),ROUND(Regressions!F50, 1), NA())</f>
        <v>44.3</v>
      </c>
      <c r="G40" s="395" t="e">
        <f>IF(ISNUMBER(Regressions!G50),ROUND(Regressions!G50, 1), NA())</f>
        <v>#N/A</v>
      </c>
      <c r="H40" s="396" t="e">
        <f>IF(ISNUMBER(Regressions!H50),ROUND(Regressions!H50, 1), NA())</f>
        <v>#N/A</v>
      </c>
      <c r="I40" s="397">
        <f>IF(ISNUMBER(Regressions!I50),ROUND(Regressions!I50, 1), NA())</f>
        <v>55.7</v>
      </c>
      <c r="J40" s="398" t="e">
        <f>IF(ISNUMBER(Regressions!J50),ROUND(Regressions!J50, 1), NA())</f>
        <v>#N/A</v>
      </c>
      <c r="K40" s="308" t="e">
        <f>IF(ISNUMBER(Regressions!K50),ROUND(Regressions!K50, 1), NA())</f>
        <v>#N/A</v>
      </c>
      <c r="L40" s="399" t="e">
        <f>IF(ISNUMBER(Regressions!L50),ROUND(Regressions!L50, 1), NA())</f>
        <v>#N/A</v>
      </c>
      <c r="M40" s="396" t="e">
        <f>IF(ISNUMBER(Regressions!M50),ROUND(Regressions!M50, 1), NA())</f>
        <v>#N/A</v>
      </c>
      <c r="N40" s="400" t="e">
        <f>IF(ISNUMBER(Regressions!N50),ROUND(Regressions!N50, 1), NA())</f>
        <v>#N/A</v>
      </c>
      <c r="O40" s="394" t="e">
        <f>IF(ISNUMBER(Regressions!O50),ROUND(Regressions!O50, 1), NA())</f>
        <v>#N/A</v>
      </c>
      <c r="P40" s="308" t="e">
        <f>IF(ISNUMBER(Regressions!P50),ROUND(Regressions!P50, 1), NA())</f>
        <v>#N/A</v>
      </c>
      <c r="Q40" s="401" t="e">
        <f>IF(ISNUMBER(Regressions!Q50),ROUND(Regressions!Q50, 1), NA())</f>
        <v>#N/A</v>
      </c>
      <c r="R40" s="396" t="e">
        <f>IF(ISNUMBER(Regressions!R50),ROUND(Regressions!R50, 1), NA())</f>
        <v>#N/A</v>
      </c>
      <c r="S40" s="397" t="e">
        <f>IF(ISNUMBER(Regressions!S50),ROUND(Regressions!S50, 1), NA())</f>
        <v>#N/A</v>
      </c>
    </row>
    <row r="41" x14ac:dyDescent="0.2">
      <c r="A41" s="244" t="str">
        <f>IF(ISBLANK(Regressions!A51), " ", Regressions!A51)</f>
        <v>Peru</v>
      </c>
      <c r="B41" s="239">
        <f>IF(ISBLANK(Regressions!B51), " ", Regressions!B51)</f>
        <v>2003</v>
      </c>
      <c r="C41" s="242" t="str">
        <f>IF(ISBLANK(Regressions!C51), " ", Regressions!C51)</f>
        <v>Rural</v>
      </c>
      <c r="D41" s="246">
        <f>IF(ISBLANK(Regressions!D51), " ", Regressions!D51)</f>
        <v>2105008.9037031555</v>
      </c>
      <c r="E41" s="394">
        <f>IF(ISNUMBER(Regressions!E51),ROUND(Regressions!E51, 1), NA())</f>
        <v>100</v>
      </c>
      <c r="F41" s="308">
        <f>IF(ISNUMBER(Regressions!F51),ROUND(Regressions!F51, 1), NA())</f>
        <v>44.3</v>
      </c>
      <c r="G41" s="395" t="e">
        <f>IF(ISNUMBER(Regressions!G51),ROUND(Regressions!G51, 1), NA())</f>
        <v>#N/A</v>
      </c>
      <c r="H41" s="396" t="e">
        <f>IF(ISNUMBER(Regressions!H51),ROUND(Regressions!H51, 1), NA())</f>
        <v>#N/A</v>
      </c>
      <c r="I41" s="397">
        <f>IF(ISNUMBER(Regressions!I51),ROUND(Regressions!I51, 1), NA())</f>
        <v>55.7</v>
      </c>
      <c r="J41" s="398" t="e">
        <f>IF(ISNUMBER(Regressions!J51),ROUND(Regressions!J51, 1), NA())</f>
        <v>#N/A</v>
      </c>
      <c r="K41" s="308" t="e">
        <f>IF(ISNUMBER(Regressions!K51),ROUND(Regressions!K51, 1), NA())</f>
        <v>#N/A</v>
      </c>
      <c r="L41" s="399" t="e">
        <f>IF(ISNUMBER(Regressions!L51),ROUND(Regressions!L51, 1), NA())</f>
        <v>#N/A</v>
      </c>
      <c r="M41" s="396" t="e">
        <f>IF(ISNUMBER(Regressions!M51),ROUND(Regressions!M51, 1), NA())</f>
        <v>#N/A</v>
      </c>
      <c r="N41" s="400" t="e">
        <f>IF(ISNUMBER(Regressions!N51),ROUND(Regressions!N51, 1), NA())</f>
        <v>#N/A</v>
      </c>
      <c r="O41" s="394" t="e">
        <f>IF(ISNUMBER(Regressions!O51),ROUND(Regressions!O51, 1), NA())</f>
        <v>#N/A</v>
      </c>
      <c r="P41" s="308" t="e">
        <f>IF(ISNUMBER(Regressions!P51),ROUND(Regressions!P51, 1), NA())</f>
        <v>#N/A</v>
      </c>
      <c r="Q41" s="401" t="e">
        <f>IF(ISNUMBER(Regressions!Q51),ROUND(Regressions!Q51, 1), NA())</f>
        <v>#N/A</v>
      </c>
      <c r="R41" s="396" t="e">
        <f>IF(ISNUMBER(Regressions!R51),ROUND(Regressions!R51, 1), NA())</f>
        <v>#N/A</v>
      </c>
      <c r="S41" s="397" t="e">
        <f>IF(ISNUMBER(Regressions!S51),ROUND(Regressions!S51, 1), NA())</f>
        <v>#N/A</v>
      </c>
    </row>
    <row r="42" x14ac:dyDescent="0.2">
      <c r="A42" s="244" t="str">
        <f>IF(ISBLANK(Regressions!A52), " ", Regressions!A52)</f>
        <v>Peru</v>
      </c>
      <c r="B42" s="239">
        <f>IF(ISBLANK(Regressions!B52), " ", Regressions!B52)</f>
        <v>2004</v>
      </c>
      <c r="C42" s="242" t="str">
        <f>IF(ISBLANK(Regressions!C52), " ", Regressions!C52)</f>
        <v>Rural</v>
      </c>
      <c r="D42" s="246">
        <f>IF(ISBLANK(Regressions!D52), " ", Regressions!D52)</f>
        <v>2065306.268847046</v>
      </c>
      <c r="E42" s="394">
        <f>IF(ISNUMBER(Regressions!E52),ROUND(Regressions!E52, 1), NA())</f>
        <v>100</v>
      </c>
      <c r="F42" s="308">
        <f>IF(ISNUMBER(Regressions!F52),ROUND(Regressions!F52, 1), NA())</f>
        <v>44.3</v>
      </c>
      <c r="G42" s="395">
        <f>IF(ISNUMBER(Regressions!G52),ROUND(Regressions!G52, 1), NA())</f>
        <v>40.9</v>
      </c>
      <c r="H42" s="396">
        <f>IF(ISNUMBER(Regressions!H52),ROUND(Regressions!H52, 1), NA())</f>
        <v>3.4</v>
      </c>
      <c r="I42" s="397">
        <f>IF(ISNUMBER(Regressions!I52),ROUND(Regressions!I52, 1), NA())</f>
        <v>55.7</v>
      </c>
      <c r="J42" s="398">
        <f>IF(ISNUMBER(Regressions!J52),ROUND(Regressions!J52, 1), NA())</f>
        <v>92.9</v>
      </c>
      <c r="K42" s="308">
        <f>IF(ISNUMBER(Regressions!K52),ROUND(Regressions!K52, 1), NA())</f>
        <v>78.599999999999994</v>
      </c>
      <c r="L42" s="399">
        <f>IF(ISNUMBER(Regressions!L52),ROUND(Regressions!L52, 1), NA())</f>
        <v>24</v>
      </c>
      <c r="M42" s="396">
        <f>IF(ISNUMBER(Regressions!M52),ROUND(Regressions!M52, 1), NA())</f>
        <v>54.6</v>
      </c>
      <c r="N42" s="400">
        <f>IF(ISNUMBER(Regressions!N52),ROUND(Regressions!N52, 1), NA())</f>
        <v>21.4</v>
      </c>
      <c r="O42" s="394">
        <f>IF(ISNUMBER(Regressions!O52),ROUND(Regressions!O52, 1), NA())</f>
        <v>75.099999999999994</v>
      </c>
      <c r="P42" s="308">
        <f>IF(ISNUMBER(Regressions!P52),ROUND(Regressions!P52, 1), NA())</f>
        <v>55.5</v>
      </c>
      <c r="Q42" s="401" t="e">
        <f>IF(ISNUMBER(Regressions!Q52),ROUND(Regressions!Q52, 1), NA())</f>
        <v>#N/A</v>
      </c>
      <c r="R42" s="396">
        <f>IF(ISNUMBER(Regressions!R52),ROUND(Regressions!R52, 1), NA())</f>
        <v>55.5</v>
      </c>
      <c r="S42" s="397">
        <f>IF(ISNUMBER(Regressions!S52),ROUND(Regressions!S52, 1), NA())</f>
        <v>44.5</v>
      </c>
    </row>
    <row r="43" x14ac:dyDescent="0.2">
      <c r="A43" s="244" t="str">
        <f>IF(ISBLANK(Regressions!A53), " ", Regressions!A53)</f>
        <v>Peru</v>
      </c>
      <c r="B43" s="239">
        <f>IF(ISBLANK(Regressions!B53), " ", Regressions!B53)</f>
        <v>2005</v>
      </c>
      <c r="C43" s="242" t="str">
        <f>IF(ISBLANK(Regressions!C53), " ", Regressions!C53)</f>
        <v>Rural</v>
      </c>
      <c r="D43" s="246">
        <f>IF(ISBLANK(Regressions!D53), " ", Regressions!D53)</f>
        <v>2023685.9471715547</v>
      </c>
      <c r="E43" s="394">
        <f>IF(ISNUMBER(Regressions!E53),ROUND(Regressions!E53, 1), NA())</f>
        <v>100</v>
      </c>
      <c r="F43" s="308">
        <f>IF(ISNUMBER(Regressions!F53),ROUND(Regressions!F53, 1), NA())</f>
        <v>45.8</v>
      </c>
      <c r="G43" s="395">
        <f>IF(ISNUMBER(Regressions!G53),ROUND(Regressions!G53, 1), NA())</f>
        <v>40.9</v>
      </c>
      <c r="H43" s="396">
        <f>IF(ISNUMBER(Regressions!H53),ROUND(Regressions!H53, 1), NA())</f>
        <v>4.9000000000000004</v>
      </c>
      <c r="I43" s="397">
        <f>IF(ISNUMBER(Regressions!I53),ROUND(Regressions!I53, 1), NA())</f>
        <v>54.2</v>
      </c>
      <c r="J43" s="398">
        <f>IF(ISNUMBER(Regressions!J53),ROUND(Regressions!J53, 1), NA())</f>
        <v>92.9</v>
      </c>
      <c r="K43" s="308">
        <f>IF(ISNUMBER(Regressions!K53),ROUND(Regressions!K53, 1), NA())</f>
        <v>78.599999999999994</v>
      </c>
      <c r="L43" s="399">
        <f>IF(ISNUMBER(Regressions!L53),ROUND(Regressions!L53, 1), NA())</f>
        <v>24</v>
      </c>
      <c r="M43" s="396">
        <f>IF(ISNUMBER(Regressions!M53),ROUND(Regressions!M53, 1), NA())</f>
        <v>54.6</v>
      </c>
      <c r="N43" s="400">
        <f>IF(ISNUMBER(Regressions!N53),ROUND(Regressions!N53, 1), NA())</f>
        <v>21.4</v>
      </c>
      <c r="O43" s="394">
        <f>IF(ISNUMBER(Regressions!O53),ROUND(Regressions!O53, 1), NA())</f>
        <v>75.099999999999994</v>
      </c>
      <c r="P43" s="308">
        <f>IF(ISNUMBER(Regressions!P53),ROUND(Regressions!P53, 1), NA())</f>
        <v>55.5</v>
      </c>
      <c r="Q43" s="401" t="e">
        <f>IF(ISNUMBER(Regressions!Q53),ROUND(Regressions!Q53, 1), NA())</f>
        <v>#N/A</v>
      </c>
      <c r="R43" s="396">
        <f>IF(ISNUMBER(Regressions!R53),ROUND(Regressions!R53, 1), NA())</f>
        <v>55.5</v>
      </c>
      <c r="S43" s="397">
        <f>IF(ISNUMBER(Regressions!S53),ROUND(Regressions!S53, 1), NA())</f>
        <v>44.5</v>
      </c>
    </row>
    <row r="44" x14ac:dyDescent="0.2">
      <c r="A44" s="244" t="str">
        <f>IF(ISBLANK(Regressions!A54), " ", Regressions!A54)</f>
        <v>Peru</v>
      </c>
      <c r="B44" s="239">
        <f>IF(ISBLANK(Regressions!B54), " ", Regressions!B54)</f>
        <v>2006</v>
      </c>
      <c r="C44" s="242" t="str">
        <f>IF(ISBLANK(Regressions!C54), " ", Regressions!C54)</f>
        <v>Rural</v>
      </c>
      <c r="D44" s="246">
        <f>IF(ISBLANK(Regressions!D54), " ", Regressions!D54)</f>
        <v>1985027.0233513641</v>
      </c>
      <c r="E44" s="394">
        <f>IF(ISNUMBER(Regressions!E54),ROUND(Regressions!E54, 1), NA())</f>
        <v>100</v>
      </c>
      <c r="F44" s="308">
        <f>IF(ISNUMBER(Regressions!F54),ROUND(Regressions!F54, 1), NA())</f>
        <v>47.3</v>
      </c>
      <c r="G44" s="395">
        <f>IF(ISNUMBER(Regressions!G54),ROUND(Regressions!G54, 1), NA())</f>
        <v>40.9</v>
      </c>
      <c r="H44" s="396">
        <f>IF(ISNUMBER(Regressions!H54),ROUND(Regressions!H54, 1), NA())</f>
        <v>6.3</v>
      </c>
      <c r="I44" s="397">
        <f>IF(ISNUMBER(Regressions!I54),ROUND(Regressions!I54, 1), NA())</f>
        <v>52.7</v>
      </c>
      <c r="J44" s="398">
        <f>IF(ISNUMBER(Regressions!J54),ROUND(Regressions!J54, 1), NA())</f>
        <v>92.9</v>
      </c>
      <c r="K44" s="308">
        <f>IF(ISNUMBER(Regressions!K54),ROUND(Regressions!K54, 1), NA())</f>
        <v>78.599999999999994</v>
      </c>
      <c r="L44" s="399">
        <f>IF(ISNUMBER(Regressions!L54),ROUND(Regressions!L54, 1), NA())</f>
        <v>24</v>
      </c>
      <c r="M44" s="396">
        <f>IF(ISNUMBER(Regressions!M54),ROUND(Regressions!M54, 1), NA())</f>
        <v>54.6</v>
      </c>
      <c r="N44" s="400">
        <f>IF(ISNUMBER(Regressions!N54),ROUND(Regressions!N54, 1), NA())</f>
        <v>21.4</v>
      </c>
      <c r="O44" s="394">
        <f>IF(ISNUMBER(Regressions!O54),ROUND(Regressions!O54, 1), NA())</f>
        <v>75.099999999999994</v>
      </c>
      <c r="P44" s="308">
        <f>IF(ISNUMBER(Regressions!P54),ROUND(Regressions!P54, 1), NA())</f>
        <v>55.5</v>
      </c>
      <c r="Q44" s="401" t="e">
        <f>IF(ISNUMBER(Regressions!Q54),ROUND(Regressions!Q54, 1), NA())</f>
        <v>#N/A</v>
      </c>
      <c r="R44" s="396">
        <f>IF(ISNUMBER(Regressions!R54),ROUND(Regressions!R54, 1), NA())</f>
        <v>55.5</v>
      </c>
      <c r="S44" s="397">
        <f>IF(ISNUMBER(Regressions!S54),ROUND(Regressions!S54, 1), NA())</f>
        <v>44.5</v>
      </c>
    </row>
    <row r="45" x14ac:dyDescent="0.2">
      <c r="A45" s="244" t="str">
        <f>IF(ISBLANK(Regressions!A55), " ", Regressions!A55)</f>
        <v>Peru</v>
      </c>
      <c r="B45" s="239">
        <f>IF(ISBLANK(Regressions!B55), " ", Regressions!B55)</f>
        <v>2007</v>
      </c>
      <c r="C45" s="242" t="str">
        <f>IF(ISBLANK(Regressions!C55), " ", Regressions!C55)</f>
        <v>Rural</v>
      </c>
      <c r="D45" s="246">
        <f>IF(ISBLANK(Regressions!D55), " ", Regressions!D55)</f>
        <v>1948617.8003134155</v>
      </c>
      <c r="E45" s="394">
        <f>IF(ISNUMBER(Regressions!E55),ROUND(Regressions!E55, 1), NA())</f>
        <v>100</v>
      </c>
      <c r="F45" s="308">
        <f>IF(ISNUMBER(Regressions!F55),ROUND(Regressions!F55, 1), NA())</f>
        <v>48.8</v>
      </c>
      <c r="G45" s="395">
        <f>IF(ISNUMBER(Regressions!G55),ROUND(Regressions!G55, 1), NA())</f>
        <v>40.9</v>
      </c>
      <c r="H45" s="396">
        <f>IF(ISNUMBER(Regressions!H55),ROUND(Regressions!H55, 1), NA())</f>
        <v>7.8</v>
      </c>
      <c r="I45" s="397">
        <f>IF(ISNUMBER(Regressions!I55),ROUND(Regressions!I55, 1), NA())</f>
        <v>51.2</v>
      </c>
      <c r="J45" s="398">
        <f>IF(ISNUMBER(Regressions!J55),ROUND(Regressions!J55, 1), NA())</f>
        <v>92.9</v>
      </c>
      <c r="K45" s="308">
        <f>IF(ISNUMBER(Regressions!K55),ROUND(Regressions!K55, 1), NA())</f>
        <v>78.599999999999994</v>
      </c>
      <c r="L45" s="399">
        <f>IF(ISNUMBER(Regressions!L55),ROUND(Regressions!L55, 1), NA())</f>
        <v>24</v>
      </c>
      <c r="M45" s="396">
        <f>IF(ISNUMBER(Regressions!M55),ROUND(Regressions!M55, 1), NA())</f>
        <v>54.6</v>
      </c>
      <c r="N45" s="400">
        <f>IF(ISNUMBER(Regressions!N55),ROUND(Regressions!N55, 1), NA())</f>
        <v>21.4</v>
      </c>
      <c r="O45" s="394">
        <f>IF(ISNUMBER(Regressions!O55),ROUND(Regressions!O55, 1), NA())</f>
        <v>75.099999999999994</v>
      </c>
      <c r="P45" s="308">
        <f>IF(ISNUMBER(Regressions!P55),ROUND(Regressions!P55, 1), NA())</f>
        <v>55.5</v>
      </c>
      <c r="Q45" s="401" t="e">
        <f>IF(ISNUMBER(Regressions!Q55),ROUND(Regressions!Q55, 1), NA())</f>
        <v>#N/A</v>
      </c>
      <c r="R45" s="396">
        <f>IF(ISNUMBER(Regressions!R55),ROUND(Regressions!R55, 1), NA())</f>
        <v>55.5</v>
      </c>
      <c r="S45" s="397">
        <f>IF(ISNUMBER(Regressions!S55),ROUND(Regressions!S55, 1), NA())</f>
        <v>44.5</v>
      </c>
    </row>
    <row r="46" x14ac:dyDescent="0.2">
      <c r="A46" s="244" t="str">
        <f>IF(ISBLANK(Regressions!A56), " ", Regressions!A56)</f>
        <v>Peru</v>
      </c>
      <c r="B46" s="239">
        <f>IF(ISBLANK(Regressions!B56), " ", Regressions!B56)</f>
        <v>2008</v>
      </c>
      <c r="C46" s="242" t="str">
        <f>IF(ISBLANK(Regressions!C56), " ", Regressions!C56)</f>
        <v>Rural</v>
      </c>
      <c r="D46" s="246">
        <f>IF(ISBLANK(Regressions!D56), " ", Regressions!D56)</f>
        <v>1913462.9188638306</v>
      </c>
      <c r="E46" s="394">
        <f>IF(ISNUMBER(Regressions!E56),ROUND(Regressions!E56, 1), NA())</f>
        <v>100</v>
      </c>
      <c r="F46" s="308">
        <f>IF(ISNUMBER(Regressions!F56),ROUND(Regressions!F56, 1), NA())</f>
        <v>50.3</v>
      </c>
      <c r="G46" s="395">
        <f>IF(ISNUMBER(Regressions!G56),ROUND(Regressions!G56, 1), NA())</f>
        <v>40.9</v>
      </c>
      <c r="H46" s="396">
        <f>IF(ISNUMBER(Regressions!H56),ROUND(Regressions!H56, 1), NA())</f>
        <v>9.3000000000000007</v>
      </c>
      <c r="I46" s="397">
        <f>IF(ISNUMBER(Regressions!I56),ROUND(Regressions!I56, 1), NA())</f>
        <v>49.7</v>
      </c>
      <c r="J46" s="398">
        <f>IF(ISNUMBER(Regressions!J56),ROUND(Regressions!J56, 1), NA())</f>
        <v>92.9</v>
      </c>
      <c r="K46" s="308">
        <f>IF(ISNUMBER(Regressions!K56),ROUND(Regressions!K56, 1), NA())</f>
        <v>78.599999999999994</v>
      </c>
      <c r="L46" s="399">
        <f>IF(ISNUMBER(Regressions!L56),ROUND(Regressions!L56, 1), NA())</f>
        <v>24</v>
      </c>
      <c r="M46" s="396">
        <f>IF(ISNUMBER(Regressions!M56),ROUND(Regressions!M56, 1), NA())</f>
        <v>54.6</v>
      </c>
      <c r="N46" s="400">
        <f>IF(ISNUMBER(Regressions!N56),ROUND(Regressions!N56, 1), NA())</f>
        <v>21.4</v>
      </c>
      <c r="O46" s="394">
        <f>IF(ISNUMBER(Regressions!O56),ROUND(Regressions!O56, 1), NA())</f>
        <v>75.099999999999994</v>
      </c>
      <c r="P46" s="308">
        <f>IF(ISNUMBER(Regressions!P56),ROUND(Regressions!P56, 1), NA())</f>
        <v>55.5</v>
      </c>
      <c r="Q46" s="401" t="e">
        <f>IF(ISNUMBER(Regressions!Q56),ROUND(Regressions!Q56, 1), NA())</f>
        <v>#N/A</v>
      </c>
      <c r="R46" s="396">
        <f>IF(ISNUMBER(Regressions!R56),ROUND(Regressions!R56, 1), NA())</f>
        <v>55.5</v>
      </c>
      <c r="S46" s="397">
        <f>IF(ISNUMBER(Regressions!S56),ROUND(Regressions!S56, 1), NA())</f>
        <v>44.5</v>
      </c>
    </row>
    <row r="47" x14ac:dyDescent="0.2">
      <c r="A47" s="244" t="str">
        <f>IF(ISBLANK(Regressions!A57), " ", Regressions!A57)</f>
        <v>Peru</v>
      </c>
      <c r="B47" s="239">
        <f>IF(ISBLANK(Regressions!B57), " ", Regressions!B57)</f>
        <v>2009</v>
      </c>
      <c r="C47" s="242" t="str">
        <f>IF(ISBLANK(Regressions!C57), " ", Regressions!C57)</f>
        <v>Rural</v>
      </c>
      <c r="D47" s="246">
        <f>IF(ISBLANK(Regressions!D57), " ", Regressions!D57)</f>
        <v>1877504.7441577911</v>
      </c>
      <c r="E47" s="394">
        <f>IF(ISNUMBER(Regressions!E57),ROUND(Regressions!E57, 1), NA())</f>
        <v>100</v>
      </c>
      <c r="F47" s="308">
        <f>IF(ISNUMBER(Regressions!F57),ROUND(Regressions!F57, 1), NA())</f>
        <v>51.7</v>
      </c>
      <c r="G47" s="395">
        <f>IF(ISNUMBER(Regressions!G57),ROUND(Regressions!G57, 1), NA())</f>
        <v>42.9</v>
      </c>
      <c r="H47" s="396">
        <f>IF(ISNUMBER(Regressions!H57),ROUND(Regressions!H57, 1), NA())</f>
        <v>8.9</v>
      </c>
      <c r="I47" s="397">
        <f>IF(ISNUMBER(Regressions!I57),ROUND(Regressions!I57, 1), NA())</f>
        <v>48.3</v>
      </c>
      <c r="J47" s="398">
        <f>IF(ISNUMBER(Regressions!J57),ROUND(Regressions!J57, 1), NA())</f>
        <v>93.3</v>
      </c>
      <c r="K47" s="308">
        <f>IF(ISNUMBER(Regressions!K57),ROUND(Regressions!K57, 1), NA())</f>
        <v>80.3</v>
      </c>
      <c r="L47" s="399">
        <f>IF(ISNUMBER(Regressions!L57),ROUND(Regressions!L57, 1), NA())</f>
        <v>26.8</v>
      </c>
      <c r="M47" s="396">
        <f>IF(ISNUMBER(Regressions!M57),ROUND(Regressions!M57, 1), NA())</f>
        <v>53.5</v>
      </c>
      <c r="N47" s="400">
        <f>IF(ISNUMBER(Regressions!N57),ROUND(Regressions!N57, 1), NA())</f>
        <v>19.7</v>
      </c>
      <c r="O47" s="394">
        <f>IF(ISNUMBER(Regressions!O57),ROUND(Regressions!O57, 1), NA())</f>
        <v>76.099999999999994</v>
      </c>
      <c r="P47" s="308">
        <f>IF(ISNUMBER(Regressions!P57),ROUND(Regressions!P57, 1), NA())</f>
        <v>57</v>
      </c>
      <c r="Q47" s="401" t="e">
        <f>IF(ISNUMBER(Regressions!Q57),ROUND(Regressions!Q57, 1), NA())</f>
        <v>#N/A</v>
      </c>
      <c r="R47" s="396">
        <f>IF(ISNUMBER(Regressions!R57),ROUND(Regressions!R57, 1), NA())</f>
        <v>57</v>
      </c>
      <c r="S47" s="397">
        <f>IF(ISNUMBER(Regressions!S57),ROUND(Regressions!S57, 1), NA())</f>
        <v>43</v>
      </c>
    </row>
    <row r="48" x14ac:dyDescent="0.2">
      <c r="A48" s="244" t="str">
        <f>IF(ISBLANK(Regressions!A58), " ", Regressions!A58)</f>
        <v>Peru</v>
      </c>
      <c r="B48" s="239">
        <f>IF(ISBLANK(Regressions!B58), " ", Regressions!B58)</f>
        <v>2010</v>
      </c>
      <c r="C48" s="242" t="str">
        <f>IF(ISBLANK(Regressions!C58), " ", Regressions!C58)</f>
        <v>Rural</v>
      </c>
      <c r="D48" s="246">
        <f>IF(ISBLANK(Regressions!D58), " ", Regressions!D58)</f>
        <v>1843256.8410983277</v>
      </c>
      <c r="E48" s="394">
        <f>IF(ISNUMBER(Regressions!E58),ROUND(Regressions!E58, 1), NA())</f>
        <v>100</v>
      </c>
      <c r="F48" s="308">
        <f>IF(ISNUMBER(Regressions!F58),ROUND(Regressions!F58, 1), NA())</f>
        <v>53.2</v>
      </c>
      <c r="G48" s="395">
        <f>IF(ISNUMBER(Regressions!G58),ROUND(Regressions!G58, 1), NA())</f>
        <v>44.8</v>
      </c>
      <c r="H48" s="396">
        <f>IF(ISNUMBER(Regressions!H58),ROUND(Regressions!H58, 1), NA())</f>
        <v>8.4</v>
      </c>
      <c r="I48" s="397">
        <f>IF(ISNUMBER(Regressions!I58),ROUND(Regressions!I58, 1), NA())</f>
        <v>46.8</v>
      </c>
      <c r="J48" s="398">
        <f>IF(ISNUMBER(Regressions!J58),ROUND(Regressions!J58, 1), NA())</f>
        <v>93.8</v>
      </c>
      <c r="K48" s="308">
        <f>IF(ISNUMBER(Regressions!K58),ROUND(Regressions!K58, 1), NA())</f>
        <v>82</v>
      </c>
      <c r="L48" s="399">
        <f>IF(ISNUMBER(Regressions!L58),ROUND(Regressions!L58, 1), NA())</f>
        <v>29.7</v>
      </c>
      <c r="M48" s="396">
        <f>IF(ISNUMBER(Regressions!M58),ROUND(Regressions!M58, 1), NA())</f>
        <v>52.3</v>
      </c>
      <c r="N48" s="400">
        <f>IF(ISNUMBER(Regressions!N58),ROUND(Regressions!N58, 1), NA())</f>
        <v>18</v>
      </c>
      <c r="O48" s="394">
        <f>IF(ISNUMBER(Regressions!O58),ROUND(Regressions!O58, 1), NA())</f>
        <v>77.099999999999994</v>
      </c>
      <c r="P48" s="308">
        <f>IF(ISNUMBER(Regressions!P58),ROUND(Regressions!P58, 1), NA())</f>
        <v>58.5</v>
      </c>
      <c r="Q48" s="401" t="e">
        <f>IF(ISNUMBER(Regressions!Q58),ROUND(Regressions!Q58, 1), NA())</f>
        <v>#N/A</v>
      </c>
      <c r="R48" s="396">
        <f>IF(ISNUMBER(Regressions!R58),ROUND(Regressions!R58, 1), NA())</f>
        <v>58.5</v>
      </c>
      <c r="S48" s="397">
        <f>IF(ISNUMBER(Regressions!S58),ROUND(Regressions!S58, 1), NA())</f>
        <v>41.5</v>
      </c>
    </row>
    <row r="49" x14ac:dyDescent="0.2">
      <c r="A49" s="244" t="str">
        <f>IF(ISBLANK(Regressions!A59), " ", Regressions!A59)</f>
        <v>Peru</v>
      </c>
      <c r="B49" s="239">
        <f>IF(ISBLANK(Regressions!B59), " ", Regressions!B59)</f>
        <v>2011</v>
      </c>
      <c r="C49" s="242" t="str">
        <f>IF(ISBLANK(Regressions!C59), " ", Regressions!C59)</f>
        <v>Rural</v>
      </c>
      <c r="D49" s="246">
        <f>IF(ISBLANK(Regressions!D59), " ", Regressions!D59)</f>
        <v>1813984.2595640563</v>
      </c>
      <c r="E49" s="394">
        <f>IF(ISNUMBER(Regressions!E59),ROUND(Regressions!E59, 1), NA())</f>
        <v>100</v>
      </c>
      <c r="F49" s="308">
        <f>IF(ISNUMBER(Regressions!F59),ROUND(Regressions!F59, 1), NA())</f>
        <v>54.7</v>
      </c>
      <c r="G49" s="395">
        <f>IF(ISNUMBER(Regressions!G59),ROUND(Regressions!G59, 1), NA())</f>
        <v>46.8</v>
      </c>
      <c r="H49" s="396">
        <f>IF(ISNUMBER(Regressions!H59),ROUND(Regressions!H59, 1), NA())</f>
        <v>7.9</v>
      </c>
      <c r="I49" s="397">
        <f>IF(ISNUMBER(Regressions!I59),ROUND(Regressions!I59, 1), NA())</f>
        <v>45.3</v>
      </c>
      <c r="J49" s="398">
        <f>IF(ISNUMBER(Regressions!J59),ROUND(Regressions!J59, 1), NA())</f>
        <v>94.3</v>
      </c>
      <c r="K49" s="308">
        <f>IF(ISNUMBER(Regressions!K59),ROUND(Regressions!K59, 1), NA())</f>
        <v>83.6</v>
      </c>
      <c r="L49" s="399">
        <f>IF(ISNUMBER(Regressions!L59),ROUND(Regressions!L59, 1), NA())</f>
        <v>32.5</v>
      </c>
      <c r="M49" s="396">
        <f>IF(ISNUMBER(Regressions!M59),ROUND(Regressions!M59, 1), NA())</f>
        <v>51.1</v>
      </c>
      <c r="N49" s="400">
        <f>IF(ISNUMBER(Regressions!N59),ROUND(Regressions!N59, 1), NA())</f>
        <v>16.399999999999999</v>
      </c>
      <c r="O49" s="394">
        <f>IF(ISNUMBER(Regressions!O59),ROUND(Regressions!O59, 1), NA())</f>
        <v>78.099999999999994</v>
      </c>
      <c r="P49" s="308">
        <f>IF(ISNUMBER(Regressions!P59),ROUND(Regressions!P59, 1), NA())</f>
        <v>60</v>
      </c>
      <c r="Q49" s="401" t="e">
        <f>IF(ISNUMBER(Regressions!Q59),ROUND(Regressions!Q59, 1), NA())</f>
        <v>#N/A</v>
      </c>
      <c r="R49" s="396">
        <f>IF(ISNUMBER(Regressions!R59),ROUND(Regressions!R59, 1), NA())</f>
        <v>60</v>
      </c>
      <c r="S49" s="397">
        <f>IF(ISNUMBER(Regressions!S59),ROUND(Regressions!S59, 1), NA())</f>
        <v>40</v>
      </c>
    </row>
    <row r="50" x14ac:dyDescent="0.2">
      <c r="A50" s="244" t="str">
        <f>IF(ISBLANK(Regressions!A60), " ", Regressions!A60)</f>
        <v>Peru</v>
      </c>
      <c r="B50" s="239">
        <f>IF(ISBLANK(Regressions!B60), " ", Regressions!B60)</f>
        <v>2012</v>
      </c>
      <c r="C50" s="242" t="str">
        <f>IF(ISBLANK(Regressions!C60), " ", Regressions!C60)</f>
        <v>Rural</v>
      </c>
      <c r="D50" s="246">
        <f>IF(ISBLANK(Regressions!D60), " ", Regressions!D60)</f>
        <v>1786839.7866291048</v>
      </c>
      <c r="E50" s="394">
        <f>IF(ISNUMBER(Regressions!E60),ROUND(Regressions!E60, 1), NA())</f>
        <v>100</v>
      </c>
      <c r="F50" s="308">
        <f>IF(ISNUMBER(Regressions!F60),ROUND(Regressions!F60, 1), NA())</f>
        <v>56.2</v>
      </c>
      <c r="G50" s="395">
        <f>IF(ISNUMBER(Regressions!G60),ROUND(Regressions!G60, 1), NA())</f>
        <v>48.7</v>
      </c>
      <c r="H50" s="396">
        <f>IF(ISNUMBER(Regressions!H60),ROUND(Regressions!H60, 1), NA())</f>
        <v>7.5</v>
      </c>
      <c r="I50" s="397">
        <f>IF(ISNUMBER(Regressions!I60),ROUND(Regressions!I60, 1), NA())</f>
        <v>43.8</v>
      </c>
      <c r="J50" s="398">
        <f>IF(ISNUMBER(Regressions!J60),ROUND(Regressions!J60, 1), NA())</f>
        <v>94.8</v>
      </c>
      <c r="K50" s="308">
        <f>IF(ISNUMBER(Regressions!K60),ROUND(Regressions!K60, 1), NA())</f>
        <v>85.3</v>
      </c>
      <c r="L50" s="399">
        <f>IF(ISNUMBER(Regressions!L60),ROUND(Regressions!L60, 1), NA())</f>
        <v>35.299999999999997</v>
      </c>
      <c r="M50" s="396">
        <f>IF(ISNUMBER(Regressions!M60),ROUND(Regressions!M60, 1), NA())</f>
        <v>50</v>
      </c>
      <c r="N50" s="400">
        <f>IF(ISNUMBER(Regressions!N60),ROUND(Regressions!N60, 1), NA())</f>
        <v>14.7</v>
      </c>
      <c r="O50" s="394">
        <f>IF(ISNUMBER(Regressions!O60),ROUND(Regressions!O60, 1), NA())</f>
        <v>79.099999999999994</v>
      </c>
      <c r="P50" s="308">
        <f>IF(ISNUMBER(Regressions!P60),ROUND(Regressions!P60, 1), NA())</f>
        <v>61.5</v>
      </c>
      <c r="Q50" s="401" t="e">
        <f>IF(ISNUMBER(Regressions!Q60),ROUND(Regressions!Q60, 1), NA())</f>
        <v>#N/A</v>
      </c>
      <c r="R50" s="396">
        <f>IF(ISNUMBER(Regressions!R60),ROUND(Regressions!R60, 1), NA())</f>
        <v>61.5</v>
      </c>
      <c r="S50" s="397">
        <f>IF(ISNUMBER(Regressions!S60),ROUND(Regressions!S60, 1), NA())</f>
        <v>38.5</v>
      </c>
    </row>
    <row r="51" x14ac:dyDescent="0.2">
      <c r="A51" s="244" t="str">
        <f>IF(ISBLANK(Regressions!A61), " ", Regressions!A61)</f>
        <v>Peru</v>
      </c>
      <c r="B51" s="239">
        <f>IF(ISBLANK(Regressions!B61), " ", Regressions!B61)</f>
        <v>2013</v>
      </c>
      <c r="C51" s="242" t="str">
        <f>IF(ISBLANK(Regressions!C61), " ", Regressions!C61)</f>
        <v>Rural</v>
      </c>
      <c r="D51" s="246">
        <f>IF(ISBLANK(Regressions!D61), " ", Regressions!D61)</f>
        <v>1761885.0449040986</v>
      </c>
      <c r="E51" s="394">
        <f>IF(ISNUMBER(Regressions!E61),ROUND(Regressions!E61, 1), NA())</f>
        <v>100</v>
      </c>
      <c r="F51" s="308">
        <f>IF(ISNUMBER(Regressions!F61),ROUND(Regressions!F61, 1), NA())</f>
        <v>57.7</v>
      </c>
      <c r="G51" s="395">
        <f>IF(ISNUMBER(Regressions!G61),ROUND(Regressions!G61, 1), NA())</f>
        <v>50.7</v>
      </c>
      <c r="H51" s="396">
        <f>IF(ISNUMBER(Regressions!H61),ROUND(Regressions!H61, 1), NA())</f>
        <v>7</v>
      </c>
      <c r="I51" s="397">
        <f>IF(ISNUMBER(Regressions!I61),ROUND(Regressions!I61, 1), NA())</f>
        <v>42.3</v>
      </c>
      <c r="J51" s="398">
        <f>IF(ISNUMBER(Regressions!J61),ROUND(Regressions!J61, 1), NA())</f>
        <v>95.2</v>
      </c>
      <c r="K51" s="308">
        <f>IF(ISNUMBER(Regressions!K61),ROUND(Regressions!K61, 1), NA())</f>
        <v>87</v>
      </c>
      <c r="L51" s="399">
        <f>IF(ISNUMBER(Regressions!L61),ROUND(Regressions!L61, 1), NA())</f>
        <v>38.200000000000003</v>
      </c>
      <c r="M51" s="396">
        <f>IF(ISNUMBER(Regressions!M61),ROUND(Regressions!M61, 1), NA())</f>
        <v>48.8</v>
      </c>
      <c r="N51" s="400">
        <f>IF(ISNUMBER(Regressions!N61),ROUND(Regressions!N61, 1), NA())</f>
        <v>13</v>
      </c>
      <c r="O51" s="394">
        <f>IF(ISNUMBER(Regressions!O61),ROUND(Regressions!O61, 1), NA())</f>
        <v>80.2</v>
      </c>
      <c r="P51" s="308">
        <f>IF(ISNUMBER(Regressions!P61),ROUND(Regressions!P61, 1), NA())</f>
        <v>63.1</v>
      </c>
      <c r="Q51" s="401" t="e">
        <f>IF(ISNUMBER(Regressions!Q61),ROUND(Regressions!Q61, 1), NA())</f>
        <v>#N/A</v>
      </c>
      <c r="R51" s="396">
        <f>IF(ISNUMBER(Regressions!R61),ROUND(Regressions!R61, 1), NA())</f>
        <v>63.1</v>
      </c>
      <c r="S51" s="397">
        <f>IF(ISNUMBER(Regressions!S61),ROUND(Regressions!S61, 1), NA())</f>
        <v>36.9</v>
      </c>
    </row>
    <row r="52" x14ac:dyDescent="0.2">
      <c r="A52" s="244" t="str">
        <f>IF(ISBLANK(Regressions!A62), " ", Regressions!A62)</f>
        <v>Peru</v>
      </c>
      <c r="B52" s="239">
        <f>IF(ISBLANK(Regressions!B62), " ", Regressions!B62)</f>
        <v>2014</v>
      </c>
      <c r="C52" s="242" t="str">
        <f>IF(ISBLANK(Regressions!C62), " ", Regressions!C62)</f>
        <v>Rural</v>
      </c>
      <c r="D52" s="246">
        <f>IF(ISBLANK(Regressions!D62), " ", Regressions!D62)</f>
        <v>1739714.1266719056</v>
      </c>
      <c r="E52" s="394">
        <f>IF(ISNUMBER(Regressions!E62),ROUND(Regressions!E62, 1), NA())</f>
        <v>100</v>
      </c>
      <c r="F52" s="308">
        <f>IF(ISNUMBER(Regressions!F62),ROUND(Regressions!F62, 1), NA())</f>
        <v>59.2</v>
      </c>
      <c r="G52" s="395">
        <f>IF(ISNUMBER(Regressions!G62),ROUND(Regressions!G62, 1), NA())</f>
        <v>52.6</v>
      </c>
      <c r="H52" s="396">
        <f>IF(ISNUMBER(Regressions!H62),ROUND(Regressions!H62, 1), NA())</f>
        <v>6.5</v>
      </c>
      <c r="I52" s="397">
        <f>IF(ISNUMBER(Regressions!I62),ROUND(Regressions!I62, 1), NA())</f>
        <v>40.799999999999997</v>
      </c>
      <c r="J52" s="398">
        <f>IF(ISNUMBER(Regressions!J62),ROUND(Regressions!J62, 1), NA())</f>
        <v>95.7</v>
      </c>
      <c r="K52" s="308">
        <f>IF(ISNUMBER(Regressions!K62),ROUND(Regressions!K62, 1), NA())</f>
        <v>88.7</v>
      </c>
      <c r="L52" s="399">
        <f>IF(ISNUMBER(Regressions!L62),ROUND(Regressions!L62, 1), NA())</f>
        <v>41</v>
      </c>
      <c r="M52" s="396">
        <f>IF(ISNUMBER(Regressions!M62),ROUND(Regressions!M62, 1), NA())</f>
        <v>47.7</v>
      </c>
      <c r="N52" s="400">
        <f>IF(ISNUMBER(Regressions!N62),ROUND(Regressions!N62, 1), NA())</f>
        <v>11.3</v>
      </c>
      <c r="O52" s="394">
        <f>IF(ISNUMBER(Regressions!O62),ROUND(Regressions!O62, 1), NA())</f>
        <v>81.2</v>
      </c>
      <c r="P52" s="308">
        <f>IF(ISNUMBER(Regressions!P62),ROUND(Regressions!P62, 1), NA())</f>
        <v>64.599999999999994</v>
      </c>
      <c r="Q52" s="401" t="e">
        <f>IF(ISNUMBER(Regressions!Q62),ROUND(Regressions!Q62, 1), NA())</f>
        <v>#N/A</v>
      </c>
      <c r="R52" s="396">
        <f>IF(ISNUMBER(Regressions!R62),ROUND(Regressions!R62, 1), NA())</f>
        <v>64.599999999999994</v>
      </c>
      <c r="S52" s="397">
        <f>IF(ISNUMBER(Regressions!S62),ROUND(Regressions!S62, 1), NA())</f>
        <v>35.4</v>
      </c>
    </row>
    <row r="53" x14ac:dyDescent="0.2">
      <c r="A53" s="244" t="str">
        <f>IF(ISBLANK(Regressions!A63), " ", Regressions!A63)</f>
        <v>Peru</v>
      </c>
      <c r="B53" s="239">
        <f>IF(ISBLANK(Regressions!B63), " ", Regressions!B63)</f>
        <v>2015</v>
      </c>
      <c r="C53" s="242" t="str">
        <f>IF(ISBLANK(Regressions!C63), " ", Regressions!C63)</f>
        <v>Rural</v>
      </c>
      <c r="D53" s="246">
        <f>IF(ISBLANK(Regressions!D63), " ", Regressions!D63)</f>
        <v>1718835.849746933</v>
      </c>
      <c r="E53" s="394">
        <f>IF(ISNUMBER(Regressions!E63),ROUND(Regressions!E63, 1), NA())</f>
        <v>100</v>
      </c>
      <c r="F53" s="308">
        <f>IF(ISNUMBER(Regressions!F63),ROUND(Regressions!F63, 1), NA())</f>
        <v>60.7</v>
      </c>
      <c r="G53" s="395">
        <f>IF(ISNUMBER(Regressions!G63),ROUND(Regressions!G63, 1), NA())</f>
        <v>54.6</v>
      </c>
      <c r="H53" s="396">
        <f>IF(ISNUMBER(Regressions!H63),ROUND(Regressions!H63, 1), NA())</f>
        <v>6.1</v>
      </c>
      <c r="I53" s="397">
        <f>IF(ISNUMBER(Regressions!I63),ROUND(Regressions!I63, 1), NA())</f>
        <v>39.299999999999997</v>
      </c>
      <c r="J53" s="398">
        <f>IF(ISNUMBER(Regressions!J63),ROUND(Regressions!J63, 1), NA())</f>
        <v>96.2</v>
      </c>
      <c r="K53" s="308">
        <f>IF(ISNUMBER(Regressions!K63),ROUND(Regressions!K63, 1), NA())</f>
        <v>90.3</v>
      </c>
      <c r="L53" s="399">
        <f>IF(ISNUMBER(Regressions!L63),ROUND(Regressions!L63, 1), NA())</f>
        <v>43.8</v>
      </c>
      <c r="M53" s="396">
        <f>IF(ISNUMBER(Regressions!M63),ROUND(Regressions!M63, 1), NA())</f>
        <v>46.5</v>
      </c>
      <c r="N53" s="400">
        <f>IF(ISNUMBER(Regressions!N63),ROUND(Regressions!N63, 1), NA())</f>
        <v>9.6999999999999993</v>
      </c>
      <c r="O53" s="394">
        <f>IF(ISNUMBER(Regressions!O63),ROUND(Regressions!O63, 1), NA())</f>
        <v>82.2</v>
      </c>
      <c r="P53" s="308">
        <f>IF(ISNUMBER(Regressions!P63),ROUND(Regressions!P63, 1), NA())</f>
        <v>66.099999999999994</v>
      </c>
      <c r="Q53" s="401" t="e">
        <f>IF(ISNUMBER(Regressions!Q63),ROUND(Regressions!Q63, 1), NA())</f>
        <v>#N/A</v>
      </c>
      <c r="R53" s="396">
        <f>IF(ISNUMBER(Regressions!R63),ROUND(Regressions!R63, 1), NA())</f>
        <v>66.099999999999994</v>
      </c>
      <c r="S53" s="397">
        <f>IF(ISNUMBER(Regressions!S63),ROUND(Regressions!S63, 1), NA())</f>
        <v>33.9</v>
      </c>
    </row>
    <row r="54" x14ac:dyDescent="0.2">
      <c r="A54" s="371" t="str">
        <f>IF(ISBLANK(Regressions!A64), " ", Regressions!A64)</f>
        <v>Peru</v>
      </c>
      <c r="B54" s="372">
        <f>IF(ISBLANK(Regressions!B64), " ", Regressions!B64)</f>
        <v>2016</v>
      </c>
      <c r="C54" s="373" t="str">
        <f>IF(ISBLANK(Regressions!C64), " ", Regressions!C64)</f>
        <v>Rural</v>
      </c>
      <c r="D54" s="374">
        <f>IF(ISBLANK(Regressions!D64), " ", Regressions!D64)</f>
        <v>1700649.7589846039</v>
      </c>
      <c r="E54" s="402">
        <f>IF(ISNUMBER(Regressions!E64),ROUND(Regressions!E64, 1), NA())</f>
        <v>100</v>
      </c>
      <c r="F54" s="309">
        <f>IF(ISNUMBER(Regressions!F64),ROUND(Regressions!F64, 1), NA())</f>
        <v>62.2</v>
      </c>
      <c r="G54" s="403">
        <f>IF(ISNUMBER(Regressions!G64),ROUND(Regressions!G64, 1), NA())</f>
        <v>56.6</v>
      </c>
      <c r="H54" s="404">
        <f>IF(ISNUMBER(Regressions!H64),ROUND(Regressions!H64, 1), NA())</f>
        <v>5.6</v>
      </c>
      <c r="I54" s="405">
        <f>IF(ISNUMBER(Regressions!I64),ROUND(Regressions!I64, 1), NA())</f>
        <v>37.799999999999997</v>
      </c>
      <c r="J54" s="406">
        <f>IF(ISNUMBER(Regressions!J64),ROUND(Regressions!J64, 1), NA())</f>
        <v>96.7</v>
      </c>
      <c r="K54" s="309">
        <f>IF(ISNUMBER(Regressions!K64),ROUND(Regressions!K64, 1), NA())</f>
        <v>92</v>
      </c>
      <c r="L54" s="407">
        <f>IF(ISNUMBER(Regressions!L64),ROUND(Regressions!L64, 1), NA())</f>
        <v>46.7</v>
      </c>
      <c r="M54" s="404">
        <f>IF(ISNUMBER(Regressions!M64),ROUND(Regressions!M64, 1), NA())</f>
        <v>45.3</v>
      </c>
      <c r="N54" s="408">
        <f>IF(ISNUMBER(Regressions!N64),ROUND(Regressions!N64, 1), NA())</f>
        <v>8</v>
      </c>
      <c r="O54" s="402">
        <f>IF(ISNUMBER(Regressions!O64),ROUND(Regressions!O64, 1), NA())</f>
        <v>83.2</v>
      </c>
      <c r="P54" s="309">
        <f>IF(ISNUMBER(Regressions!P64),ROUND(Regressions!P64, 1), NA())</f>
        <v>67.599999999999994</v>
      </c>
      <c r="Q54" s="409" t="e">
        <f>IF(ISNUMBER(Regressions!Q64),ROUND(Regressions!Q64, 1), NA())</f>
        <v>#N/A</v>
      </c>
      <c r="R54" s="404">
        <f>IF(ISNUMBER(Regressions!R64),ROUND(Regressions!R64, 1), NA())</f>
        <v>67.599999999999994</v>
      </c>
      <c r="S54" s="405">
        <f>IF(ISNUMBER(Regressions!S64),ROUND(Regressions!S64, 1), NA())</f>
        <v>32.4</v>
      </c>
    </row>
    <row r="55" x14ac:dyDescent="0.2">
      <c r="A55" s="244" t="str">
        <f>IF(ISBLANK(Regressions!A65), " ", Regressions!A65)</f>
        <v>Peru</v>
      </c>
      <c r="B55" s="239">
        <f>IF(ISBLANK(Regressions!B65), " ", Regressions!B65)</f>
        <v>2000</v>
      </c>
      <c r="C55" s="242" t="str">
        <f>IF(ISBLANK(Regressions!C65), " ", Regressions!C65)</f>
        <v>Pre-primary</v>
      </c>
      <c r="D55" s="246">
        <f>IF(ISBLANK(Regressions!D65), " ", Regressions!D65)</f>
        <v>1813791</v>
      </c>
      <c r="E55" s="394">
        <f>IF(ISNUMBER(Regressions!E65),ROUND(Regressions!E65, 1), NA())</f>
        <v>100</v>
      </c>
      <c r="F55" s="308" t="e">
        <f>IF(ISNUMBER(Regressions!F65),ROUND(Regressions!F65, 1), NA())</f>
        <v>#N/A</v>
      </c>
      <c r="G55" s="395" t="e">
        <f>IF(ISNUMBER(Regressions!G65),ROUND(Regressions!G65, 1), NA())</f>
        <v>#N/A</v>
      </c>
      <c r="H55" s="396" t="e">
        <f>IF(ISNUMBER(Regressions!H65),ROUND(Regressions!H65, 1), NA())</f>
        <v>#N/A</v>
      </c>
      <c r="I55" s="397" t="e">
        <f>IF(ISNUMBER(Regressions!I65),ROUND(Regressions!I65, 1), NA())</f>
        <v>#N/A</v>
      </c>
      <c r="J55" s="398" t="e">
        <f>IF(ISNUMBER(Regressions!J65),ROUND(Regressions!J65, 1), NA())</f>
        <v>#N/A</v>
      </c>
      <c r="K55" s="308" t="e">
        <f>IF(ISNUMBER(Regressions!K65),ROUND(Regressions!K65, 1), NA())</f>
        <v>#N/A</v>
      </c>
      <c r="L55" s="399" t="e">
        <f>IF(ISNUMBER(Regressions!L65),ROUND(Regressions!L65, 1), NA())</f>
        <v>#N/A</v>
      </c>
      <c r="M55" s="396" t="e">
        <f>IF(ISNUMBER(Regressions!M65),ROUND(Regressions!M65, 1), NA())</f>
        <v>#N/A</v>
      </c>
      <c r="N55" s="400" t="e">
        <f>IF(ISNUMBER(Regressions!N65),ROUND(Regressions!N65, 1), NA())</f>
        <v>#N/A</v>
      </c>
      <c r="O55" s="394" t="e">
        <f>IF(ISNUMBER(Regressions!O65),ROUND(Regressions!O65, 1), NA())</f>
        <v>#N/A</v>
      </c>
      <c r="P55" s="308" t="e">
        <f>IF(ISNUMBER(Regressions!P65),ROUND(Regressions!P65, 1), NA())</f>
        <v>#N/A</v>
      </c>
      <c r="Q55" s="401" t="e">
        <f>IF(ISNUMBER(Regressions!Q65),ROUND(Regressions!Q65, 1), NA())</f>
        <v>#N/A</v>
      </c>
      <c r="R55" s="396" t="e">
        <f>IF(ISNUMBER(Regressions!R65),ROUND(Regressions!R65, 1), NA())</f>
        <v>#N/A</v>
      </c>
      <c r="S55" s="397" t="e">
        <f>IF(ISNUMBER(Regressions!S65),ROUND(Regressions!S65, 1), NA())</f>
        <v>#N/A</v>
      </c>
    </row>
    <row r="56" x14ac:dyDescent="0.2">
      <c r="A56" s="244" t="str">
        <f>IF(ISBLANK(Regressions!A66), " ", Regressions!A66)</f>
        <v>Peru</v>
      </c>
      <c r="B56" s="239">
        <f>IF(ISBLANK(Regressions!B66), " ", Regressions!B66)</f>
        <v>2001</v>
      </c>
      <c r="C56" s="242" t="str">
        <f>IF(ISBLANK(Regressions!C66), " ", Regressions!C66)</f>
        <v>Pre-primary</v>
      </c>
      <c r="D56" s="246">
        <f>IF(ISBLANK(Regressions!D66), " ", Regressions!D66)</f>
        <v>1796290</v>
      </c>
      <c r="E56" s="394">
        <f>IF(ISNUMBER(Regressions!E66),ROUND(Regressions!E66, 1), NA())</f>
        <v>100</v>
      </c>
      <c r="F56" s="308" t="e">
        <f>IF(ISNUMBER(Regressions!F66),ROUND(Regressions!F66, 1), NA())</f>
        <v>#N/A</v>
      </c>
      <c r="G56" s="395" t="e">
        <f>IF(ISNUMBER(Regressions!G66),ROUND(Regressions!G66, 1), NA())</f>
        <v>#N/A</v>
      </c>
      <c r="H56" s="396" t="e">
        <f>IF(ISNUMBER(Regressions!H66),ROUND(Regressions!H66, 1), NA())</f>
        <v>#N/A</v>
      </c>
      <c r="I56" s="397" t="e">
        <f>IF(ISNUMBER(Regressions!I66),ROUND(Regressions!I66, 1), NA())</f>
        <v>#N/A</v>
      </c>
      <c r="J56" s="398" t="e">
        <f>IF(ISNUMBER(Regressions!J66),ROUND(Regressions!J66, 1), NA())</f>
        <v>#N/A</v>
      </c>
      <c r="K56" s="308" t="e">
        <f>IF(ISNUMBER(Regressions!K66),ROUND(Regressions!K66, 1), NA())</f>
        <v>#N/A</v>
      </c>
      <c r="L56" s="399" t="e">
        <f>IF(ISNUMBER(Regressions!L66),ROUND(Regressions!L66, 1), NA())</f>
        <v>#N/A</v>
      </c>
      <c r="M56" s="396" t="e">
        <f>IF(ISNUMBER(Regressions!M66),ROUND(Regressions!M66, 1), NA())</f>
        <v>#N/A</v>
      </c>
      <c r="N56" s="400" t="e">
        <f>IF(ISNUMBER(Regressions!N66),ROUND(Regressions!N66, 1), NA())</f>
        <v>#N/A</v>
      </c>
      <c r="O56" s="394" t="e">
        <f>IF(ISNUMBER(Regressions!O66),ROUND(Regressions!O66, 1), NA())</f>
        <v>#N/A</v>
      </c>
      <c r="P56" s="308" t="e">
        <f>IF(ISNUMBER(Regressions!P66),ROUND(Regressions!P66, 1), NA())</f>
        <v>#N/A</v>
      </c>
      <c r="Q56" s="401" t="e">
        <f>IF(ISNUMBER(Regressions!Q66),ROUND(Regressions!Q66, 1), NA())</f>
        <v>#N/A</v>
      </c>
      <c r="R56" s="396" t="e">
        <f>IF(ISNUMBER(Regressions!R66),ROUND(Regressions!R66, 1), NA())</f>
        <v>#N/A</v>
      </c>
      <c r="S56" s="397" t="e">
        <f>IF(ISNUMBER(Regressions!S66),ROUND(Regressions!S66, 1), NA())</f>
        <v>#N/A</v>
      </c>
    </row>
    <row r="57" x14ac:dyDescent="0.2">
      <c r="A57" s="244" t="str">
        <f>IF(ISBLANK(Regressions!A67), " ", Regressions!A67)</f>
        <v>Peru</v>
      </c>
      <c r="B57" s="239">
        <f>IF(ISBLANK(Regressions!B67), " ", Regressions!B67)</f>
        <v>2002</v>
      </c>
      <c r="C57" s="242" t="str">
        <f>IF(ISBLANK(Regressions!C67), " ", Regressions!C67)</f>
        <v>Pre-primary</v>
      </c>
      <c r="D57" s="246">
        <f>IF(ISBLANK(Regressions!D67), " ", Regressions!D67)</f>
        <v>1777060</v>
      </c>
      <c r="E57" s="394">
        <f>IF(ISNUMBER(Regressions!E67),ROUND(Regressions!E67, 1), NA())</f>
        <v>100</v>
      </c>
      <c r="F57" s="308" t="e">
        <f>IF(ISNUMBER(Regressions!F67),ROUND(Regressions!F67, 1), NA())</f>
        <v>#N/A</v>
      </c>
      <c r="G57" s="395" t="e">
        <f>IF(ISNUMBER(Regressions!G67),ROUND(Regressions!G67, 1), NA())</f>
        <v>#N/A</v>
      </c>
      <c r="H57" s="396" t="e">
        <f>IF(ISNUMBER(Regressions!H67),ROUND(Regressions!H67, 1), NA())</f>
        <v>#N/A</v>
      </c>
      <c r="I57" s="397" t="e">
        <f>IF(ISNUMBER(Regressions!I67),ROUND(Regressions!I67, 1), NA())</f>
        <v>#N/A</v>
      </c>
      <c r="J57" s="398" t="e">
        <f>IF(ISNUMBER(Regressions!J67),ROUND(Regressions!J67, 1), NA())</f>
        <v>#N/A</v>
      </c>
      <c r="K57" s="308" t="e">
        <f>IF(ISNUMBER(Regressions!K67),ROUND(Regressions!K67, 1), NA())</f>
        <v>#N/A</v>
      </c>
      <c r="L57" s="399" t="e">
        <f>IF(ISNUMBER(Regressions!L67),ROUND(Regressions!L67, 1), NA())</f>
        <v>#N/A</v>
      </c>
      <c r="M57" s="396" t="e">
        <f>IF(ISNUMBER(Regressions!M67),ROUND(Regressions!M67, 1), NA())</f>
        <v>#N/A</v>
      </c>
      <c r="N57" s="400" t="e">
        <f>IF(ISNUMBER(Regressions!N67),ROUND(Regressions!N67, 1), NA())</f>
        <v>#N/A</v>
      </c>
      <c r="O57" s="394" t="e">
        <f>IF(ISNUMBER(Regressions!O67),ROUND(Regressions!O67, 1), NA())</f>
        <v>#N/A</v>
      </c>
      <c r="P57" s="308" t="e">
        <f>IF(ISNUMBER(Regressions!P67),ROUND(Regressions!P67, 1), NA())</f>
        <v>#N/A</v>
      </c>
      <c r="Q57" s="401" t="e">
        <f>IF(ISNUMBER(Regressions!Q67),ROUND(Regressions!Q67, 1), NA())</f>
        <v>#N/A</v>
      </c>
      <c r="R57" s="396" t="e">
        <f>IF(ISNUMBER(Regressions!R67),ROUND(Regressions!R67, 1), NA())</f>
        <v>#N/A</v>
      </c>
      <c r="S57" s="397" t="e">
        <f>IF(ISNUMBER(Regressions!S67),ROUND(Regressions!S67, 1), NA())</f>
        <v>#N/A</v>
      </c>
    </row>
    <row r="58" x14ac:dyDescent="0.2">
      <c r="A58" s="244" t="str">
        <f>IF(ISBLANK(Regressions!A68), " ", Regressions!A68)</f>
        <v>Peru</v>
      </c>
      <c r="B58" s="239">
        <f>IF(ISBLANK(Regressions!B68), " ", Regressions!B68)</f>
        <v>2003</v>
      </c>
      <c r="C58" s="242" t="str">
        <f>IF(ISBLANK(Regressions!C68), " ", Regressions!C68)</f>
        <v>Pre-primary</v>
      </c>
      <c r="D58" s="246">
        <f>IF(ISBLANK(Regressions!D68), " ", Regressions!D68)</f>
        <v>1759419</v>
      </c>
      <c r="E58" s="394">
        <f>IF(ISNUMBER(Regressions!E68),ROUND(Regressions!E68, 1), NA())</f>
        <v>100</v>
      </c>
      <c r="F58" s="308" t="e">
        <f>IF(ISNUMBER(Regressions!F68),ROUND(Regressions!F68, 1), NA())</f>
        <v>#N/A</v>
      </c>
      <c r="G58" s="395" t="e">
        <f>IF(ISNUMBER(Regressions!G68),ROUND(Regressions!G68, 1), NA())</f>
        <v>#N/A</v>
      </c>
      <c r="H58" s="396" t="e">
        <f>IF(ISNUMBER(Regressions!H68),ROUND(Regressions!H68, 1), NA())</f>
        <v>#N/A</v>
      </c>
      <c r="I58" s="397" t="e">
        <f>IF(ISNUMBER(Regressions!I68),ROUND(Regressions!I68, 1), NA())</f>
        <v>#N/A</v>
      </c>
      <c r="J58" s="398" t="e">
        <f>IF(ISNUMBER(Regressions!J68),ROUND(Regressions!J68, 1), NA())</f>
        <v>#N/A</v>
      </c>
      <c r="K58" s="308" t="e">
        <f>IF(ISNUMBER(Regressions!K68),ROUND(Regressions!K68, 1), NA())</f>
        <v>#N/A</v>
      </c>
      <c r="L58" s="399" t="e">
        <f>IF(ISNUMBER(Regressions!L68),ROUND(Regressions!L68, 1), NA())</f>
        <v>#N/A</v>
      </c>
      <c r="M58" s="396" t="e">
        <f>IF(ISNUMBER(Regressions!M68),ROUND(Regressions!M68, 1), NA())</f>
        <v>#N/A</v>
      </c>
      <c r="N58" s="400" t="e">
        <f>IF(ISNUMBER(Regressions!N68),ROUND(Regressions!N68, 1), NA())</f>
        <v>#N/A</v>
      </c>
      <c r="O58" s="394" t="e">
        <f>IF(ISNUMBER(Regressions!O68),ROUND(Regressions!O68, 1), NA())</f>
        <v>#N/A</v>
      </c>
      <c r="P58" s="308" t="e">
        <f>IF(ISNUMBER(Regressions!P68),ROUND(Regressions!P68, 1), NA())</f>
        <v>#N/A</v>
      </c>
      <c r="Q58" s="401" t="e">
        <f>IF(ISNUMBER(Regressions!Q68),ROUND(Regressions!Q68, 1), NA())</f>
        <v>#N/A</v>
      </c>
      <c r="R58" s="396" t="e">
        <f>IF(ISNUMBER(Regressions!R68),ROUND(Regressions!R68, 1), NA())</f>
        <v>#N/A</v>
      </c>
      <c r="S58" s="397" t="e">
        <f>IF(ISNUMBER(Regressions!S68),ROUND(Regressions!S68, 1), NA())</f>
        <v>#N/A</v>
      </c>
    </row>
    <row r="59" x14ac:dyDescent="0.2">
      <c r="A59" s="244" t="str">
        <f>IF(ISBLANK(Regressions!A69), " ", Regressions!A69)</f>
        <v>Peru</v>
      </c>
      <c r="B59" s="239">
        <f>IF(ISBLANK(Regressions!B69), " ", Regressions!B69)</f>
        <v>2004</v>
      </c>
      <c r="C59" s="242" t="str">
        <f>IF(ISBLANK(Regressions!C69), " ", Regressions!C69)</f>
        <v>Pre-primary</v>
      </c>
      <c r="D59" s="246">
        <f>IF(ISBLANK(Regressions!D69), " ", Regressions!D69)</f>
        <v>1751247</v>
      </c>
      <c r="E59" s="394">
        <f>IF(ISNUMBER(Regressions!E69),ROUND(Regressions!E69, 1), NA())</f>
        <v>100</v>
      </c>
      <c r="F59" s="308">
        <f>IF(ISNUMBER(Regressions!F69),ROUND(Regressions!F69, 1), NA())</f>
        <v>78.2</v>
      </c>
      <c r="G59" s="395">
        <f>IF(ISNUMBER(Regressions!G69),ROUND(Regressions!G69, 1), NA())</f>
        <v>62.7</v>
      </c>
      <c r="H59" s="396">
        <f>IF(ISNUMBER(Regressions!H69),ROUND(Regressions!H69, 1), NA())</f>
        <v>15.5</v>
      </c>
      <c r="I59" s="397">
        <f>IF(ISNUMBER(Regressions!I69),ROUND(Regressions!I69, 1), NA())</f>
        <v>21.8</v>
      </c>
      <c r="J59" s="398">
        <f>IF(ISNUMBER(Regressions!J69),ROUND(Regressions!J69, 1), NA())</f>
        <v>95</v>
      </c>
      <c r="K59" s="308">
        <f>IF(ISNUMBER(Regressions!K69),ROUND(Regressions!K69, 1), NA())</f>
        <v>88.7</v>
      </c>
      <c r="L59" s="399">
        <f>IF(ISNUMBER(Regressions!L69),ROUND(Regressions!L69, 1), NA())</f>
        <v>43</v>
      </c>
      <c r="M59" s="396">
        <f>IF(ISNUMBER(Regressions!M69),ROUND(Regressions!M69, 1), NA())</f>
        <v>45.7</v>
      </c>
      <c r="N59" s="400">
        <f>IF(ISNUMBER(Regressions!N69),ROUND(Regressions!N69, 1), NA())</f>
        <v>11.3</v>
      </c>
      <c r="O59" s="394">
        <f>IF(ISNUMBER(Regressions!O69),ROUND(Regressions!O69, 1), NA())</f>
        <v>85.5</v>
      </c>
      <c r="P59" s="308">
        <f>IF(ISNUMBER(Regressions!P69),ROUND(Regressions!P69, 1), NA())</f>
        <v>69</v>
      </c>
      <c r="Q59" s="401" t="e">
        <f>IF(ISNUMBER(Regressions!Q69),ROUND(Regressions!Q69, 1), NA())</f>
        <v>#N/A</v>
      </c>
      <c r="R59" s="396">
        <f>IF(ISNUMBER(Regressions!R69),ROUND(Regressions!R69, 1), NA())</f>
        <v>69</v>
      </c>
      <c r="S59" s="397">
        <f>IF(ISNUMBER(Regressions!S69),ROUND(Regressions!S69, 1), NA())</f>
        <v>31</v>
      </c>
    </row>
    <row r="60" x14ac:dyDescent="0.2">
      <c r="A60" s="244" t="str">
        <f>IF(ISBLANK(Regressions!A70), " ", Regressions!A70)</f>
        <v>Peru</v>
      </c>
      <c r="B60" s="239">
        <f>IF(ISBLANK(Regressions!B70), " ", Regressions!B70)</f>
        <v>2005</v>
      </c>
      <c r="C60" s="242" t="str">
        <f>IF(ISBLANK(Regressions!C70), " ", Regressions!C70)</f>
        <v>Pre-primary</v>
      </c>
      <c r="D60" s="246">
        <f>IF(ISBLANK(Regressions!D70), " ", Regressions!D70)</f>
        <v>1744710</v>
      </c>
      <c r="E60" s="394">
        <f>IF(ISNUMBER(Regressions!E70),ROUND(Regressions!E70, 1), NA())</f>
        <v>100</v>
      </c>
      <c r="F60" s="308">
        <f>IF(ISNUMBER(Regressions!F70),ROUND(Regressions!F70, 1), NA())</f>
        <v>78.2</v>
      </c>
      <c r="G60" s="395">
        <f>IF(ISNUMBER(Regressions!G70),ROUND(Regressions!G70, 1), NA())</f>
        <v>62.7</v>
      </c>
      <c r="H60" s="396">
        <f>IF(ISNUMBER(Regressions!H70),ROUND(Regressions!H70, 1), NA())</f>
        <v>15.5</v>
      </c>
      <c r="I60" s="397">
        <f>IF(ISNUMBER(Regressions!I70),ROUND(Regressions!I70, 1), NA())</f>
        <v>21.8</v>
      </c>
      <c r="J60" s="398">
        <f>IF(ISNUMBER(Regressions!J70),ROUND(Regressions!J70, 1), NA())</f>
        <v>95</v>
      </c>
      <c r="K60" s="308">
        <f>IF(ISNUMBER(Regressions!K70),ROUND(Regressions!K70, 1), NA())</f>
        <v>88.7</v>
      </c>
      <c r="L60" s="399">
        <f>IF(ISNUMBER(Regressions!L70),ROUND(Regressions!L70, 1), NA())</f>
        <v>43</v>
      </c>
      <c r="M60" s="396">
        <f>IF(ISNUMBER(Regressions!M70),ROUND(Regressions!M70, 1), NA())</f>
        <v>45.7</v>
      </c>
      <c r="N60" s="400">
        <f>IF(ISNUMBER(Regressions!N70),ROUND(Regressions!N70, 1), NA())</f>
        <v>11.3</v>
      </c>
      <c r="O60" s="394">
        <f>IF(ISNUMBER(Regressions!O70),ROUND(Regressions!O70, 1), NA())</f>
        <v>85.5</v>
      </c>
      <c r="P60" s="308">
        <f>IF(ISNUMBER(Regressions!P70),ROUND(Regressions!P70, 1), NA())</f>
        <v>69</v>
      </c>
      <c r="Q60" s="401" t="e">
        <f>IF(ISNUMBER(Regressions!Q70),ROUND(Regressions!Q70, 1), NA())</f>
        <v>#N/A</v>
      </c>
      <c r="R60" s="396">
        <f>IF(ISNUMBER(Regressions!R70),ROUND(Regressions!R70, 1), NA())</f>
        <v>69</v>
      </c>
      <c r="S60" s="397">
        <f>IF(ISNUMBER(Regressions!S70),ROUND(Regressions!S70, 1), NA())</f>
        <v>31</v>
      </c>
    </row>
    <row r="61" x14ac:dyDescent="0.2">
      <c r="A61" s="244" t="str">
        <f>IF(ISBLANK(Regressions!A71), " ", Regressions!A71)</f>
        <v>Peru</v>
      </c>
      <c r="B61" s="239">
        <f>IF(ISBLANK(Regressions!B71), " ", Regressions!B71)</f>
        <v>2006</v>
      </c>
      <c r="C61" s="242" t="str">
        <f>IF(ISBLANK(Regressions!C71), " ", Regressions!C71)</f>
        <v>Pre-primary</v>
      </c>
      <c r="D61" s="246">
        <f>IF(ISBLANK(Regressions!D71), " ", Regressions!D71)</f>
        <v>1745026</v>
      </c>
      <c r="E61" s="394">
        <f>IF(ISNUMBER(Regressions!E71),ROUND(Regressions!E71, 1), NA())</f>
        <v>100</v>
      </c>
      <c r="F61" s="308">
        <f>IF(ISNUMBER(Regressions!F71),ROUND(Regressions!F71, 1), NA())</f>
        <v>78.2</v>
      </c>
      <c r="G61" s="395">
        <f>IF(ISNUMBER(Regressions!G71),ROUND(Regressions!G71, 1), NA())</f>
        <v>62.7</v>
      </c>
      <c r="H61" s="396">
        <f>IF(ISNUMBER(Regressions!H71),ROUND(Regressions!H71, 1), NA())</f>
        <v>15.5</v>
      </c>
      <c r="I61" s="397">
        <f>IF(ISNUMBER(Regressions!I71),ROUND(Regressions!I71, 1), NA())</f>
        <v>21.8</v>
      </c>
      <c r="J61" s="398">
        <f>IF(ISNUMBER(Regressions!J71),ROUND(Regressions!J71, 1), NA())</f>
        <v>95</v>
      </c>
      <c r="K61" s="308">
        <f>IF(ISNUMBER(Regressions!K71),ROUND(Regressions!K71, 1), NA())</f>
        <v>88.7</v>
      </c>
      <c r="L61" s="399">
        <f>IF(ISNUMBER(Regressions!L71),ROUND(Regressions!L71, 1), NA())</f>
        <v>43</v>
      </c>
      <c r="M61" s="396">
        <f>IF(ISNUMBER(Regressions!M71),ROUND(Regressions!M71, 1), NA())</f>
        <v>45.7</v>
      </c>
      <c r="N61" s="400">
        <f>IF(ISNUMBER(Regressions!N71),ROUND(Regressions!N71, 1), NA())</f>
        <v>11.3</v>
      </c>
      <c r="O61" s="394">
        <f>IF(ISNUMBER(Regressions!O71),ROUND(Regressions!O71, 1), NA())</f>
        <v>85.5</v>
      </c>
      <c r="P61" s="308">
        <f>IF(ISNUMBER(Regressions!P71),ROUND(Regressions!P71, 1), NA())</f>
        <v>69</v>
      </c>
      <c r="Q61" s="401" t="e">
        <f>IF(ISNUMBER(Regressions!Q71),ROUND(Regressions!Q71, 1), NA())</f>
        <v>#N/A</v>
      </c>
      <c r="R61" s="396">
        <f>IF(ISNUMBER(Regressions!R71),ROUND(Regressions!R71, 1), NA())</f>
        <v>69</v>
      </c>
      <c r="S61" s="397">
        <f>IF(ISNUMBER(Regressions!S71),ROUND(Regressions!S71, 1), NA())</f>
        <v>31</v>
      </c>
    </row>
    <row r="62" x14ac:dyDescent="0.2">
      <c r="A62" s="244" t="str">
        <f>IF(ISBLANK(Regressions!A72), " ", Regressions!A72)</f>
        <v>Peru</v>
      </c>
      <c r="B62" s="239">
        <f>IF(ISBLANK(Regressions!B72), " ", Regressions!B72)</f>
        <v>2007</v>
      </c>
      <c r="C62" s="242" t="str">
        <f>IF(ISBLANK(Regressions!C72), " ", Regressions!C72)</f>
        <v>Pre-primary</v>
      </c>
      <c r="D62" s="246">
        <f>IF(ISBLANK(Regressions!D72), " ", Regressions!D72)</f>
        <v>1748803</v>
      </c>
      <c r="E62" s="394">
        <f>IF(ISNUMBER(Regressions!E72),ROUND(Regressions!E72, 1), NA())</f>
        <v>100</v>
      </c>
      <c r="F62" s="308">
        <f>IF(ISNUMBER(Regressions!F72),ROUND(Regressions!F72, 1), NA())</f>
        <v>78.2</v>
      </c>
      <c r="G62" s="395">
        <f>IF(ISNUMBER(Regressions!G72),ROUND(Regressions!G72, 1), NA())</f>
        <v>62.7</v>
      </c>
      <c r="H62" s="396">
        <f>IF(ISNUMBER(Regressions!H72),ROUND(Regressions!H72, 1), NA())</f>
        <v>15.5</v>
      </c>
      <c r="I62" s="397">
        <f>IF(ISNUMBER(Regressions!I72),ROUND(Regressions!I72, 1), NA())</f>
        <v>21.8</v>
      </c>
      <c r="J62" s="398">
        <f>IF(ISNUMBER(Regressions!J72),ROUND(Regressions!J72, 1), NA())</f>
        <v>95</v>
      </c>
      <c r="K62" s="308">
        <f>IF(ISNUMBER(Regressions!K72),ROUND(Regressions!K72, 1), NA())</f>
        <v>88.7</v>
      </c>
      <c r="L62" s="399">
        <f>IF(ISNUMBER(Regressions!L72),ROUND(Regressions!L72, 1), NA())</f>
        <v>43</v>
      </c>
      <c r="M62" s="396">
        <f>IF(ISNUMBER(Regressions!M72),ROUND(Regressions!M72, 1), NA())</f>
        <v>45.7</v>
      </c>
      <c r="N62" s="400">
        <f>IF(ISNUMBER(Regressions!N72),ROUND(Regressions!N72, 1), NA())</f>
        <v>11.3</v>
      </c>
      <c r="O62" s="394">
        <f>IF(ISNUMBER(Regressions!O72),ROUND(Regressions!O72, 1), NA())</f>
        <v>85.5</v>
      </c>
      <c r="P62" s="308">
        <f>IF(ISNUMBER(Regressions!P72),ROUND(Regressions!P72, 1), NA())</f>
        <v>69</v>
      </c>
      <c r="Q62" s="401" t="e">
        <f>IF(ISNUMBER(Regressions!Q72),ROUND(Regressions!Q72, 1), NA())</f>
        <v>#N/A</v>
      </c>
      <c r="R62" s="396">
        <f>IF(ISNUMBER(Regressions!R72),ROUND(Regressions!R72, 1), NA())</f>
        <v>69</v>
      </c>
      <c r="S62" s="397">
        <f>IF(ISNUMBER(Regressions!S72),ROUND(Regressions!S72, 1), NA())</f>
        <v>31</v>
      </c>
    </row>
    <row r="63" x14ac:dyDescent="0.2">
      <c r="A63" s="244" t="str">
        <f>IF(ISBLANK(Regressions!A73), " ", Regressions!A73)</f>
        <v>Peru</v>
      </c>
      <c r="B63" s="239">
        <f>IF(ISBLANK(Regressions!B73), " ", Regressions!B73)</f>
        <v>2008</v>
      </c>
      <c r="C63" s="242" t="str">
        <f>IF(ISBLANK(Regressions!C73), " ", Regressions!C73)</f>
        <v>Pre-primary</v>
      </c>
      <c r="D63" s="246">
        <f>IF(ISBLANK(Regressions!D73), " ", Regressions!D73)</f>
        <v>1753546</v>
      </c>
      <c r="E63" s="394">
        <f>IF(ISNUMBER(Regressions!E73),ROUND(Regressions!E73, 1), NA())</f>
        <v>100</v>
      </c>
      <c r="F63" s="308">
        <f>IF(ISNUMBER(Regressions!F73),ROUND(Regressions!F73, 1), NA())</f>
        <v>78.2</v>
      </c>
      <c r="G63" s="395">
        <f>IF(ISNUMBER(Regressions!G73),ROUND(Regressions!G73, 1), NA())</f>
        <v>62.7</v>
      </c>
      <c r="H63" s="396">
        <f>IF(ISNUMBER(Regressions!H73),ROUND(Regressions!H73, 1), NA())</f>
        <v>15.5</v>
      </c>
      <c r="I63" s="397">
        <f>IF(ISNUMBER(Regressions!I73),ROUND(Regressions!I73, 1), NA())</f>
        <v>21.8</v>
      </c>
      <c r="J63" s="398">
        <f>IF(ISNUMBER(Regressions!J73),ROUND(Regressions!J73, 1), NA())</f>
        <v>95</v>
      </c>
      <c r="K63" s="308">
        <f>IF(ISNUMBER(Regressions!K73),ROUND(Regressions!K73, 1), NA())</f>
        <v>88.7</v>
      </c>
      <c r="L63" s="399">
        <f>IF(ISNUMBER(Regressions!L73),ROUND(Regressions!L73, 1), NA())</f>
        <v>43</v>
      </c>
      <c r="M63" s="396">
        <f>IF(ISNUMBER(Regressions!M73),ROUND(Regressions!M73, 1), NA())</f>
        <v>45.7</v>
      </c>
      <c r="N63" s="400">
        <f>IF(ISNUMBER(Regressions!N73),ROUND(Regressions!N73, 1), NA())</f>
        <v>11.3</v>
      </c>
      <c r="O63" s="394">
        <f>IF(ISNUMBER(Regressions!O73),ROUND(Regressions!O73, 1), NA())</f>
        <v>85.5</v>
      </c>
      <c r="P63" s="308">
        <f>IF(ISNUMBER(Regressions!P73),ROUND(Regressions!P73, 1), NA())</f>
        <v>69</v>
      </c>
      <c r="Q63" s="401" t="e">
        <f>IF(ISNUMBER(Regressions!Q73),ROUND(Regressions!Q73, 1), NA())</f>
        <v>#N/A</v>
      </c>
      <c r="R63" s="396">
        <f>IF(ISNUMBER(Regressions!R73),ROUND(Regressions!R73, 1), NA())</f>
        <v>69</v>
      </c>
      <c r="S63" s="397">
        <f>IF(ISNUMBER(Regressions!S73),ROUND(Regressions!S73, 1), NA())</f>
        <v>31</v>
      </c>
    </row>
    <row r="64" x14ac:dyDescent="0.2">
      <c r="A64" s="244" t="str">
        <f>IF(ISBLANK(Regressions!A74), " ", Regressions!A74)</f>
        <v>Peru</v>
      </c>
      <c r="B64" s="239">
        <f>IF(ISBLANK(Regressions!B74), " ", Regressions!B74)</f>
        <v>2009</v>
      </c>
      <c r="C64" s="242" t="str">
        <f>IF(ISBLANK(Regressions!C74), " ", Regressions!C74)</f>
        <v>Pre-primary</v>
      </c>
      <c r="D64" s="246">
        <f>IF(ISBLANK(Regressions!D74), " ", Regressions!D74)</f>
        <v>1750398</v>
      </c>
      <c r="E64" s="394">
        <f>IF(ISNUMBER(Regressions!E74),ROUND(Regressions!E74, 1), NA())</f>
        <v>100</v>
      </c>
      <c r="F64" s="308">
        <f>IF(ISNUMBER(Regressions!F74),ROUND(Regressions!F74, 1), NA())</f>
        <v>79.099999999999994</v>
      </c>
      <c r="G64" s="395">
        <f>IF(ISNUMBER(Regressions!G74),ROUND(Regressions!G74, 1), NA())</f>
        <v>64.400000000000006</v>
      </c>
      <c r="H64" s="396">
        <f>IF(ISNUMBER(Regressions!H74),ROUND(Regressions!H74, 1), NA())</f>
        <v>14.7</v>
      </c>
      <c r="I64" s="397">
        <f>IF(ISNUMBER(Regressions!I74),ROUND(Regressions!I74, 1), NA())</f>
        <v>20.9</v>
      </c>
      <c r="J64" s="398">
        <f>IF(ISNUMBER(Regressions!J74),ROUND(Regressions!J74, 1), NA())</f>
        <v>95.4</v>
      </c>
      <c r="K64" s="308">
        <f>IF(ISNUMBER(Regressions!K74),ROUND(Regressions!K74, 1), NA())</f>
        <v>89.6</v>
      </c>
      <c r="L64" s="399">
        <f>IF(ISNUMBER(Regressions!L74),ROUND(Regressions!L74, 1), NA())</f>
        <v>45.4</v>
      </c>
      <c r="M64" s="396">
        <f>IF(ISNUMBER(Regressions!M74),ROUND(Regressions!M74, 1), NA())</f>
        <v>44.3</v>
      </c>
      <c r="N64" s="400">
        <f>IF(ISNUMBER(Regressions!N74),ROUND(Regressions!N74, 1), NA())</f>
        <v>10.4</v>
      </c>
      <c r="O64" s="394">
        <f>IF(ISNUMBER(Regressions!O74),ROUND(Regressions!O74, 1), NA())</f>
        <v>86.1</v>
      </c>
      <c r="P64" s="308">
        <f>IF(ISNUMBER(Regressions!P74),ROUND(Regressions!P74, 1), NA())</f>
        <v>70.3</v>
      </c>
      <c r="Q64" s="401" t="e">
        <f>IF(ISNUMBER(Regressions!Q74),ROUND(Regressions!Q74, 1), NA())</f>
        <v>#N/A</v>
      </c>
      <c r="R64" s="396">
        <f>IF(ISNUMBER(Regressions!R74),ROUND(Regressions!R74, 1), NA())</f>
        <v>70.3</v>
      </c>
      <c r="S64" s="397">
        <f>IF(ISNUMBER(Regressions!S74),ROUND(Regressions!S74, 1), NA())</f>
        <v>29.7</v>
      </c>
    </row>
    <row r="65" x14ac:dyDescent="0.2">
      <c r="A65" s="244" t="str">
        <f>IF(ISBLANK(Regressions!A75), " ", Regressions!A75)</f>
        <v>Peru</v>
      </c>
      <c r="B65" s="239">
        <f>IF(ISBLANK(Regressions!B75), " ", Regressions!B75)</f>
        <v>2010</v>
      </c>
      <c r="C65" s="242" t="str">
        <f>IF(ISBLANK(Regressions!C75), " ", Regressions!C75)</f>
        <v>Pre-primary</v>
      </c>
      <c r="D65" s="246">
        <f>IF(ISBLANK(Regressions!D75), " ", Regressions!D75)</f>
        <v>1751068</v>
      </c>
      <c r="E65" s="394">
        <f>IF(ISNUMBER(Regressions!E75),ROUND(Regressions!E75, 1), NA())</f>
        <v>100</v>
      </c>
      <c r="F65" s="308">
        <f>IF(ISNUMBER(Regressions!F75),ROUND(Regressions!F75, 1), NA())</f>
        <v>80.099999999999994</v>
      </c>
      <c r="G65" s="395">
        <f>IF(ISNUMBER(Regressions!G75),ROUND(Regressions!G75, 1), NA())</f>
        <v>66.099999999999994</v>
      </c>
      <c r="H65" s="396">
        <f>IF(ISNUMBER(Regressions!H75),ROUND(Regressions!H75, 1), NA())</f>
        <v>14</v>
      </c>
      <c r="I65" s="397">
        <f>IF(ISNUMBER(Regressions!I75),ROUND(Regressions!I75, 1), NA())</f>
        <v>19.899999999999999</v>
      </c>
      <c r="J65" s="398">
        <f>IF(ISNUMBER(Regressions!J75),ROUND(Regressions!J75, 1), NA())</f>
        <v>95.8</v>
      </c>
      <c r="K65" s="308">
        <f>IF(ISNUMBER(Regressions!K75),ROUND(Regressions!K75, 1), NA())</f>
        <v>90.5</v>
      </c>
      <c r="L65" s="399">
        <f>IF(ISNUMBER(Regressions!L75),ROUND(Regressions!L75, 1), NA())</f>
        <v>47.7</v>
      </c>
      <c r="M65" s="396">
        <f>IF(ISNUMBER(Regressions!M75),ROUND(Regressions!M75, 1), NA())</f>
        <v>42.8</v>
      </c>
      <c r="N65" s="400">
        <f>IF(ISNUMBER(Regressions!N75),ROUND(Regressions!N75, 1), NA())</f>
        <v>9.5</v>
      </c>
      <c r="O65" s="394">
        <f>IF(ISNUMBER(Regressions!O75),ROUND(Regressions!O75, 1), NA())</f>
        <v>86.7</v>
      </c>
      <c r="P65" s="308">
        <f>IF(ISNUMBER(Regressions!P75),ROUND(Regressions!P75, 1), NA())</f>
        <v>71.599999999999994</v>
      </c>
      <c r="Q65" s="401" t="e">
        <f>IF(ISNUMBER(Regressions!Q75),ROUND(Regressions!Q75, 1), NA())</f>
        <v>#N/A</v>
      </c>
      <c r="R65" s="396">
        <f>IF(ISNUMBER(Regressions!R75),ROUND(Regressions!R75, 1), NA())</f>
        <v>71.599999999999994</v>
      </c>
      <c r="S65" s="397">
        <f>IF(ISNUMBER(Regressions!S75),ROUND(Regressions!S75, 1), NA())</f>
        <v>28.4</v>
      </c>
    </row>
    <row r="66" x14ac:dyDescent="0.2">
      <c r="A66" s="244" t="str">
        <f>IF(ISBLANK(Regressions!A76), " ", Regressions!A76)</f>
        <v>Peru</v>
      </c>
      <c r="B66" s="239">
        <f>IF(ISBLANK(Regressions!B76), " ", Regressions!B76)</f>
        <v>2011</v>
      </c>
      <c r="C66" s="242" t="str">
        <f>IF(ISBLANK(Regressions!C76), " ", Regressions!C76)</f>
        <v>Pre-primary</v>
      </c>
      <c r="D66" s="246">
        <f>IF(ISBLANK(Regressions!D76), " ", Regressions!D76)</f>
        <v>1754861</v>
      </c>
      <c r="E66" s="394">
        <f>IF(ISNUMBER(Regressions!E76),ROUND(Regressions!E76, 1), NA())</f>
        <v>100</v>
      </c>
      <c r="F66" s="308">
        <f>IF(ISNUMBER(Regressions!F76),ROUND(Regressions!F76, 1), NA())</f>
        <v>81</v>
      </c>
      <c r="G66" s="395">
        <f>IF(ISNUMBER(Regressions!G76),ROUND(Regressions!G76, 1), NA())</f>
        <v>67.8</v>
      </c>
      <c r="H66" s="396">
        <f>IF(ISNUMBER(Regressions!H76),ROUND(Regressions!H76, 1), NA())</f>
        <v>13.2</v>
      </c>
      <c r="I66" s="397">
        <f>IF(ISNUMBER(Regressions!I76),ROUND(Regressions!I76, 1), NA())</f>
        <v>19</v>
      </c>
      <c r="J66" s="398">
        <f>IF(ISNUMBER(Regressions!J76),ROUND(Regressions!J76, 1), NA())</f>
        <v>96.2</v>
      </c>
      <c r="K66" s="308">
        <f>IF(ISNUMBER(Regressions!K76),ROUND(Regressions!K76, 1), NA())</f>
        <v>91.5</v>
      </c>
      <c r="L66" s="399">
        <f>IF(ISNUMBER(Regressions!L76),ROUND(Regressions!L76, 1), NA())</f>
        <v>50.1</v>
      </c>
      <c r="M66" s="396">
        <f>IF(ISNUMBER(Regressions!M76),ROUND(Regressions!M76, 1), NA())</f>
        <v>41.4</v>
      </c>
      <c r="N66" s="400">
        <f>IF(ISNUMBER(Regressions!N76),ROUND(Regressions!N76, 1), NA())</f>
        <v>8.5</v>
      </c>
      <c r="O66" s="394">
        <f>IF(ISNUMBER(Regressions!O76),ROUND(Regressions!O76, 1), NA())</f>
        <v>87.3</v>
      </c>
      <c r="P66" s="308">
        <f>IF(ISNUMBER(Regressions!P76),ROUND(Regressions!P76, 1), NA())</f>
        <v>72.900000000000006</v>
      </c>
      <c r="Q66" s="401" t="e">
        <f>IF(ISNUMBER(Regressions!Q76),ROUND(Regressions!Q76, 1), NA())</f>
        <v>#N/A</v>
      </c>
      <c r="R66" s="396">
        <f>IF(ISNUMBER(Regressions!R76),ROUND(Regressions!R76, 1), NA())</f>
        <v>72.900000000000006</v>
      </c>
      <c r="S66" s="397">
        <f>IF(ISNUMBER(Regressions!S76),ROUND(Regressions!S76, 1), NA())</f>
        <v>27.1</v>
      </c>
    </row>
    <row r="67" x14ac:dyDescent="0.2">
      <c r="A67" s="244" t="str">
        <f>IF(ISBLANK(Regressions!A77), " ", Regressions!A77)</f>
        <v>Peru</v>
      </c>
      <c r="B67" s="239">
        <f>IF(ISBLANK(Regressions!B77), " ", Regressions!B77)</f>
        <v>2012</v>
      </c>
      <c r="C67" s="242" t="str">
        <f>IF(ISBLANK(Regressions!C77), " ", Regressions!C77)</f>
        <v>Pre-primary</v>
      </c>
      <c r="D67" s="246">
        <f>IF(ISBLANK(Regressions!D77), " ", Regressions!D77)</f>
        <v>1758622</v>
      </c>
      <c r="E67" s="394">
        <f>IF(ISNUMBER(Regressions!E77),ROUND(Regressions!E77, 1), NA())</f>
        <v>100</v>
      </c>
      <c r="F67" s="308">
        <f>IF(ISNUMBER(Regressions!F77),ROUND(Regressions!F77, 1), NA())</f>
        <v>82</v>
      </c>
      <c r="G67" s="395">
        <f>IF(ISNUMBER(Regressions!G77),ROUND(Regressions!G77, 1), NA())</f>
        <v>69.5</v>
      </c>
      <c r="H67" s="396">
        <f>IF(ISNUMBER(Regressions!H77),ROUND(Regressions!H77, 1), NA())</f>
        <v>12.5</v>
      </c>
      <c r="I67" s="397">
        <f>IF(ISNUMBER(Regressions!I77),ROUND(Regressions!I77, 1), NA())</f>
        <v>18</v>
      </c>
      <c r="J67" s="398">
        <f>IF(ISNUMBER(Regressions!J77),ROUND(Regressions!J77, 1), NA())</f>
        <v>96.6</v>
      </c>
      <c r="K67" s="308">
        <f>IF(ISNUMBER(Regressions!K77),ROUND(Regressions!K77, 1), NA())</f>
        <v>92.4</v>
      </c>
      <c r="L67" s="399">
        <f>IF(ISNUMBER(Regressions!L77),ROUND(Regressions!L77, 1), NA())</f>
        <v>52.4</v>
      </c>
      <c r="M67" s="396">
        <f>IF(ISNUMBER(Regressions!M77),ROUND(Regressions!M77, 1), NA())</f>
        <v>39.9</v>
      </c>
      <c r="N67" s="400">
        <f>IF(ISNUMBER(Regressions!N77),ROUND(Regressions!N77, 1), NA())</f>
        <v>7.6</v>
      </c>
      <c r="O67" s="394">
        <f>IF(ISNUMBER(Regressions!O77),ROUND(Regressions!O77, 1), NA())</f>
        <v>87.9</v>
      </c>
      <c r="P67" s="308">
        <f>IF(ISNUMBER(Regressions!P77),ROUND(Regressions!P77, 1), NA())</f>
        <v>74.2</v>
      </c>
      <c r="Q67" s="401" t="e">
        <f>IF(ISNUMBER(Regressions!Q77),ROUND(Regressions!Q77, 1), NA())</f>
        <v>#N/A</v>
      </c>
      <c r="R67" s="396">
        <f>IF(ISNUMBER(Regressions!R77),ROUND(Regressions!R77, 1), NA())</f>
        <v>74.2</v>
      </c>
      <c r="S67" s="397">
        <f>IF(ISNUMBER(Regressions!S77),ROUND(Regressions!S77, 1), NA())</f>
        <v>25.8</v>
      </c>
    </row>
    <row r="68" x14ac:dyDescent="0.2">
      <c r="A68" s="244" t="str">
        <f>IF(ISBLANK(Regressions!A78), " ", Regressions!A78)</f>
        <v>Peru</v>
      </c>
      <c r="B68" s="239">
        <f>IF(ISBLANK(Regressions!B78), " ", Regressions!B78)</f>
        <v>2013</v>
      </c>
      <c r="C68" s="242" t="str">
        <f>IF(ISBLANK(Regressions!C78), " ", Regressions!C78)</f>
        <v>Pre-primary</v>
      </c>
      <c r="D68" s="246">
        <f>IF(ISBLANK(Regressions!D78), " ", Regressions!D78)</f>
        <v>1763123</v>
      </c>
      <c r="E68" s="394">
        <f>IF(ISNUMBER(Regressions!E78),ROUND(Regressions!E78, 1), NA())</f>
        <v>100</v>
      </c>
      <c r="F68" s="308">
        <f>IF(ISNUMBER(Regressions!F78),ROUND(Regressions!F78, 1), NA())</f>
        <v>83</v>
      </c>
      <c r="G68" s="395">
        <f>IF(ISNUMBER(Regressions!G78),ROUND(Regressions!G78, 1), NA())</f>
        <v>71.3</v>
      </c>
      <c r="H68" s="396">
        <f>IF(ISNUMBER(Regressions!H78),ROUND(Regressions!H78, 1), NA())</f>
        <v>11.7</v>
      </c>
      <c r="I68" s="397">
        <f>IF(ISNUMBER(Regressions!I78),ROUND(Regressions!I78, 1), NA())</f>
        <v>17</v>
      </c>
      <c r="J68" s="398">
        <f>IF(ISNUMBER(Regressions!J78),ROUND(Regressions!J78, 1), NA())</f>
        <v>97</v>
      </c>
      <c r="K68" s="308">
        <f>IF(ISNUMBER(Regressions!K78),ROUND(Regressions!K78, 1), NA())</f>
        <v>93.3</v>
      </c>
      <c r="L68" s="399">
        <f>IF(ISNUMBER(Regressions!L78),ROUND(Regressions!L78, 1), NA())</f>
        <v>54.8</v>
      </c>
      <c r="M68" s="396">
        <f>IF(ISNUMBER(Regressions!M78),ROUND(Regressions!M78, 1), NA())</f>
        <v>38.5</v>
      </c>
      <c r="N68" s="400">
        <f>IF(ISNUMBER(Regressions!N78),ROUND(Regressions!N78, 1), NA())</f>
        <v>6.7</v>
      </c>
      <c r="O68" s="394">
        <f>IF(ISNUMBER(Regressions!O78),ROUND(Regressions!O78, 1), NA())</f>
        <v>88.4</v>
      </c>
      <c r="P68" s="308">
        <f>IF(ISNUMBER(Regressions!P78),ROUND(Regressions!P78, 1), NA())</f>
        <v>75.400000000000006</v>
      </c>
      <c r="Q68" s="401" t="e">
        <f>IF(ISNUMBER(Regressions!Q78),ROUND(Regressions!Q78, 1), NA())</f>
        <v>#N/A</v>
      </c>
      <c r="R68" s="396">
        <f>IF(ISNUMBER(Regressions!R78),ROUND(Regressions!R78, 1), NA())</f>
        <v>75.400000000000006</v>
      </c>
      <c r="S68" s="397">
        <f>IF(ISNUMBER(Regressions!S78),ROUND(Regressions!S78, 1), NA())</f>
        <v>24.6</v>
      </c>
    </row>
    <row r="69" x14ac:dyDescent="0.2">
      <c r="A69" s="244" t="str">
        <f>IF(ISBLANK(Regressions!A79), " ", Regressions!A79)</f>
        <v>Peru</v>
      </c>
      <c r="B69" s="239">
        <f>IF(ISBLANK(Regressions!B79), " ", Regressions!B79)</f>
        <v>2014</v>
      </c>
      <c r="C69" s="242" t="str">
        <f>IF(ISBLANK(Regressions!C79), " ", Regressions!C79)</f>
        <v>Pre-primary</v>
      </c>
      <c r="D69" s="246">
        <f>IF(ISBLANK(Regressions!D79), " ", Regressions!D79)</f>
        <v>1771755</v>
      </c>
      <c r="E69" s="394">
        <f>IF(ISNUMBER(Regressions!E79),ROUND(Regressions!E79, 1), NA())</f>
        <v>100</v>
      </c>
      <c r="F69" s="308">
        <f>IF(ISNUMBER(Regressions!F79),ROUND(Regressions!F79, 1), NA())</f>
        <v>83.9</v>
      </c>
      <c r="G69" s="395">
        <f>IF(ISNUMBER(Regressions!G79),ROUND(Regressions!G79, 1), NA())</f>
        <v>73</v>
      </c>
      <c r="H69" s="396">
        <f>IF(ISNUMBER(Regressions!H79),ROUND(Regressions!H79, 1), NA())</f>
        <v>10.9</v>
      </c>
      <c r="I69" s="397">
        <f>IF(ISNUMBER(Regressions!I79),ROUND(Regressions!I79, 1), NA())</f>
        <v>16.100000000000001</v>
      </c>
      <c r="J69" s="398">
        <f>IF(ISNUMBER(Regressions!J79),ROUND(Regressions!J79, 1), NA())</f>
        <v>97.4</v>
      </c>
      <c r="K69" s="308">
        <f>IF(ISNUMBER(Regressions!K79),ROUND(Regressions!K79, 1), NA())</f>
        <v>94.2</v>
      </c>
      <c r="L69" s="399">
        <f>IF(ISNUMBER(Regressions!L79),ROUND(Regressions!L79, 1), NA())</f>
        <v>57.2</v>
      </c>
      <c r="M69" s="396">
        <f>IF(ISNUMBER(Regressions!M79),ROUND(Regressions!M79, 1), NA())</f>
        <v>37</v>
      </c>
      <c r="N69" s="400">
        <f>IF(ISNUMBER(Regressions!N79),ROUND(Regressions!N79, 1), NA())</f>
        <v>5.8</v>
      </c>
      <c r="O69" s="394">
        <f>IF(ISNUMBER(Regressions!O79),ROUND(Regressions!O79, 1), NA())</f>
        <v>89</v>
      </c>
      <c r="P69" s="308">
        <f>IF(ISNUMBER(Regressions!P79),ROUND(Regressions!P79, 1), NA())</f>
        <v>76.7</v>
      </c>
      <c r="Q69" s="401" t="e">
        <f>IF(ISNUMBER(Regressions!Q79),ROUND(Regressions!Q79, 1), NA())</f>
        <v>#N/A</v>
      </c>
      <c r="R69" s="396">
        <f>IF(ISNUMBER(Regressions!R79),ROUND(Regressions!R79, 1), NA())</f>
        <v>76.7</v>
      </c>
      <c r="S69" s="397">
        <f>IF(ISNUMBER(Regressions!S79),ROUND(Regressions!S79, 1), NA())</f>
        <v>23.3</v>
      </c>
    </row>
    <row r="70" x14ac:dyDescent="0.2">
      <c r="A70" s="244" t="str">
        <f>IF(ISBLANK(Regressions!A80), " ", Regressions!A80)</f>
        <v>Peru</v>
      </c>
      <c r="B70" s="239">
        <f>IF(ISBLANK(Regressions!B80), " ", Regressions!B80)</f>
        <v>2015</v>
      </c>
      <c r="C70" s="242" t="str">
        <f>IF(ISBLANK(Regressions!C80), " ", Regressions!C80)</f>
        <v>Pre-primary</v>
      </c>
      <c r="D70" s="246">
        <f>IF(ISBLANK(Regressions!D80), " ", Regressions!D80)</f>
        <v>1779733</v>
      </c>
      <c r="E70" s="394">
        <f>IF(ISNUMBER(Regressions!E80),ROUND(Regressions!E80, 1), NA())</f>
        <v>100</v>
      </c>
      <c r="F70" s="308">
        <f>IF(ISNUMBER(Regressions!F80),ROUND(Regressions!F80, 1), NA())</f>
        <v>84.9</v>
      </c>
      <c r="G70" s="395">
        <f>IF(ISNUMBER(Regressions!G80),ROUND(Regressions!G80, 1), NA())</f>
        <v>74.7</v>
      </c>
      <c r="H70" s="396">
        <f>IF(ISNUMBER(Regressions!H80),ROUND(Regressions!H80, 1), NA())</f>
        <v>10.199999999999999</v>
      </c>
      <c r="I70" s="397">
        <f>IF(ISNUMBER(Regressions!I80),ROUND(Regressions!I80, 1), NA())</f>
        <v>15.1</v>
      </c>
      <c r="J70" s="398">
        <f>IF(ISNUMBER(Regressions!J80),ROUND(Regressions!J80, 1), NA())</f>
        <v>97.8</v>
      </c>
      <c r="K70" s="308">
        <f>IF(ISNUMBER(Regressions!K80),ROUND(Regressions!K80, 1), NA())</f>
        <v>95.1</v>
      </c>
      <c r="L70" s="399">
        <f>IF(ISNUMBER(Regressions!L80),ROUND(Regressions!L80, 1), NA())</f>
        <v>59.5</v>
      </c>
      <c r="M70" s="396">
        <f>IF(ISNUMBER(Regressions!M80),ROUND(Regressions!M80, 1), NA())</f>
        <v>35.6</v>
      </c>
      <c r="N70" s="400">
        <f>IF(ISNUMBER(Regressions!N80),ROUND(Regressions!N80, 1), NA())</f>
        <v>4.9000000000000004</v>
      </c>
      <c r="O70" s="394">
        <f>IF(ISNUMBER(Regressions!O80),ROUND(Regressions!O80, 1), NA())</f>
        <v>89.6</v>
      </c>
      <c r="P70" s="308">
        <f>IF(ISNUMBER(Regressions!P80),ROUND(Regressions!P80, 1), NA())</f>
        <v>78</v>
      </c>
      <c r="Q70" s="401" t="e">
        <f>IF(ISNUMBER(Regressions!Q80),ROUND(Regressions!Q80, 1), NA())</f>
        <v>#N/A</v>
      </c>
      <c r="R70" s="396">
        <f>IF(ISNUMBER(Regressions!R80),ROUND(Regressions!R80, 1), NA())</f>
        <v>78</v>
      </c>
      <c r="S70" s="397">
        <f>IF(ISNUMBER(Regressions!S80),ROUND(Regressions!S80, 1), NA())</f>
        <v>22</v>
      </c>
    </row>
    <row r="71" x14ac:dyDescent="0.2">
      <c r="A71" s="371" t="str">
        <f>IF(ISBLANK(Regressions!A81), " ", Regressions!A81)</f>
        <v>Peru</v>
      </c>
      <c r="B71" s="372">
        <f>IF(ISBLANK(Regressions!B81), " ", Regressions!B81)</f>
        <v>2016</v>
      </c>
      <c r="C71" s="373" t="str">
        <f>IF(ISBLANK(Regressions!C81), " ", Regressions!C81)</f>
        <v>Pre-primary</v>
      </c>
      <c r="D71" s="374">
        <f>IF(ISBLANK(Regressions!D81), " ", Regressions!D81)</f>
        <v>1792459</v>
      </c>
      <c r="E71" s="402">
        <f>IF(ISNUMBER(Regressions!E81),ROUND(Regressions!E81, 1), NA())</f>
        <v>100</v>
      </c>
      <c r="F71" s="309">
        <f>IF(ISNUMBER(Regressions!F81),ROUND(Regressions!F81, 1), NA())</f>
        <v>85.8</v>
      </c>
      <c r="G71" s="403">
        <f>IF(ISNUMBER(Regressions!G81),ROUND(Regressions!G81, 1), NA())</f>
        <v>76.400000000000006</v>
      </c>
      <c r="H71" s="404">
        <f>IF(ISNUMBER(Regressions!H81),ROUND(Regressions!H81, 1), NA())</f>
        <v>9.4</v>
      </c>
      <c r="I71" s="405">
        <f>IF(ISNUMBER(Regressions!I81),ROUND(Regressions!I81, 1), NA())</f>
        <v>14.2</v>
      </c>
      <c r="J71" s="406">
        <f>IF(ISNUMBER(Regressions!J81),ROUND(Regressions!J81, 1), NA())</f>
        <v>98.3</v>
      </c>
      <c r="K71" s="309">
        <f>IF(ISNUMBER(Regressions!K81),ROUND(Regressions!K81, 1), NA())</f>
        <v>96</v>
      </c>
      <c r="L71" s="407">
        <f>IF(ISNUMBER(Regressions!L81),ROUND(Regressions!L81, 1), NA())</f>
        <v>61.9</v>
      </c>
      <c r="M71" s="404">
        <f>IF(ISNUMBER(Regressions!M81),ROUND(Regressions!M81, 1), NA())</f>
        <v>34.1</v>
      </c>
      <c r="N71" s="408">
        <f>IF(ISNUMBER(Regressions!N81),ROUND(Regressions!N81, 1), NA())</f>
        <v>4</v>
      </c>
      <c r="O71" s="402">
        <f>IF(ISNUMBER(Regressions!O81),ROUND(Regressions!O81, 1), NA())</f>
        <v>90.2</v>
      </c>
      <c r="P71" s="309">
        <f>IF(ISNUMBER(Regressions!P81),ROUND(Regressions!P81, 1), NA())</f>
        <v>79.3</v>
      </c>
      <c r="Q71" s="409" t="e">
        <f>IF(ISNUMBER(Regressions!Q81),ROUND(Regressions!Q81, 1), NA())</f>
        <v>#N/A</v>
      </c>
      <c r="R71" s="404">
        <f>IF(ISNUMBER(Regressions!R81),ROUND(Regressions!R81, 1), NA())</f>
        <v>79.3</v>
      </c>
      <c r="S71" s="405">
        <f>IF(ISNUMBER(Regressions!S81),ROUND(Regressions!S81, 1), NA())</f>
        <v>20.7</v>
      </c>
    </row>
    <row r="72" x14ac:dyDescent="0.2">
      <c r="A72" s="244" t="str">
        <f>IF(ISBLANK(Regressions!A82), " ", Regressions!A82)</f>
        <v>Peru</v>
      </c>
      <c r="B72" s="239">
        <f>IF(ISBLANK(Regressions!B82), " ", Regressions!B82)</f>
        <v>2000</v>
      </c>
      <c r="C72" s="242" t="str">
        <f>IF(ISBLANK(Regressions!C82), " ", Regressions!C82)</f>
        <v>Primary</v>
      </c>
      <c r="D72" s="246">
        <f>IF(ISBLANK(Regressions!D82), " ", Regressions!D82)</f>
        <v>3576327</v>
      </c>
      <c r="E72" s="394">
        <f>IF(ISNUMBER(Regressions!E82),ROUND(Regressions!E82, 1), NA())</f>
        <v>100</v>
      </c>
      <c r="F72" s="308">
        <f>IF(ISNUMBER(Regressions!F82),ROUND(Regressions!F82, 1), NA())</f>
        <v>72</v>
      </c>
      <c r="G72" s="395" t="e">
        <f>IF(ISNUMBER(Regressions!G82),ROUND(Regressions!G82, 1), NA())</f>
        <v>#N/A</v>
      </c>
      <c r="H72" s="396" t="e">
        <f>IF(ISNUMBER(Regressions!H82),ROUND(Regressions!H82, 1), NA())</f>
        <v>#N/A</v>
      </c>
      <c r="I72" s="397">
        <f>IF(ISNUMBER(Regressions!I82),ROUND(Regressions!I82, 1), NA())</f>
        <v>28</v>
      </c>
      <c r="J72" s="398" t="e">
        <f>IF(ISNUMBER(Regressions!J82),ROUND(Regressions!J82, 1), NA())</f>
        <v>#N/A</v>
      </c>
      <c r="K72" s="308" t="e">
        <f>IF(ISNUMBER(Regressions!K82),ROUND(Regressions!K82, 1), NA())</f>
        <v>#N/A</v>
      </c>
      <c r="L72" s="399" t="e">
        <f>IF(ISNUMBER(Regressions!L82),ROUND(Regressions!L82, 1), NA())</f>
        <v>#N/A</v>
      </c>
      <c r="M72" s="396" t="e">
        <f>IF(ISNUMBER(Regressions!M82),ROUND(Regressions!M82, 1), NA())</f>
        <v>#N/A</v>
      </c>
      <c r="N72" s="400" t="e">
        <f>IF(ISNUMBER(Regressions!N82),ROUND(Regressions!N82, 1), NA())</f>
        <v>#N/A</v>
      </c>
      <c r="O72" s="394" t="e">
        <f>IF(ISNUMBER(Regressions!O82),ROUND(Regressions!O82, 1), NA())</f>
        <v>#N/A</v>
      </c>
      <c r="P72" s="308" t="e">
        <f>IF(ISNUMBER(Regressions!P82),ROUND(Regressions!P82, 1), NA())</f>
        <v>#N/A</v>
      </c>
      <c r="Q72" s="401" t="e">
        <f>IF(ISNUMBER(Regressions!Q82),ROUND(Regressions!Q82, 1), NA())</f>
        <v>#N/A</v>
      </c>
      <c r="R72" s="396" t="e">
        <f>IF(ISNUMBER(Regressions!R82),ROUND(Regressions!R82, 1), NA())</f>
        <v>#N/A</v>
      </c>
      <c r="S72" s="397" t="e">
        <f>IF(ISNUMBER(Regressions!S82),ROUND(Regressions!S82, 1), NA())</f>
        <v>#N/A</v>
      </c>
    </row>
    <row r="73" x14ac:dyDescent="0.2">
      <c r="A73" s="244" t="str">
        <f>IF(ISBLANK(Regressions!A83), " ", Regressions!A83)</f>
        <v>Peru</v>
      </c>
      <c r="B73" s="239">
        <f>IF(ISBLANK(Regressions!B83), " ", Regressions!B83)</f>
        <v>2001</v>
      </c>
      <c r="C73" s="242" t="str">
        <f>IF(ISBLANK(Regressions!C83), " ", Regressions!C83)</f>
        <v>Primary</v>
      </c>
      <c r="D73" s="246">
        <f>IF(ISBLANK(Regressions!D83), " ", Regressions!D83)</f>
        <v>3571184</v>
      </c>
      <c r="E73" s="394">
        <f>IF(ISNUMBER(Regressions!E83),ROUND(Regressions!E83, 1), NA())</f>
        <v>100</v>
      </c>
      <c r="F73" s="308">
        <f>IF(ISNUMBER(Regressions!F83),ROUND(Regressions!F83, 1), NA())</f>
        <v>72</v>
      </c>
      <c r="G73" s="395" t="e">
        <f>IF(ISNUMBER(Regressions!G83),ROUND(Regressions!G83, 1), NA())</f>
        <v>#N/A</v>
      </c>
      <c r="H73" s="396" t="e">
        <f>IF(ISNUMBER(Regressions!H83),ROUND(Regressions!H83, 1), NA())</f>
        <v>#N/A</v>
      </c>
      <c r="I73" s="397">
        <f>IF(ISNUMBER(Regressions!I83),ROUND(Regressions!I83, 1), NA())</f>
        <v>28</v>
      </c>
      <c r="J73" s="398" t="e">
        <f>IF(ISNUMBER(Regressions!J83),ROUND(Regressions!J83, 1), NA())</f>
        <v>#N/A</v>
      </c>
      <c r="K73" s="308" t="e">
        <f>IF(ISNUMBER(Regressions!K83),ROUND(Regressions!K83, 1), NA())</f>
        <v>#N/A</v>
      </c>
      <c r="L73" s="399" t="e">
        <f>IF(ISNUMBER(Regressions!L83),ROUND(Regressions!L83, 1), NA())</f>
        <v>#N/A</v>
      </c>
      <c r="M73" s="396" t="e">
        <f>IF(ISNUMBER(Regressions!M83),ROUND(Regressions!M83, 1), NA())</f>
        <v>#N/A</v>
      </c>
      <c r="N73" s="400" t="e">
        <f>IF(ISNUMBER(Regressions!N83),ROUND(Regressions!N83, 1), NA())</f>
        <v>#N/A</v>
      </c>
      <c r="O73" s="394" t="e">
        <f>IF(ISNUMBER(Regressions!O83),ROUND(Regressions!O83, 1), NA())</f>
        <v>#N/A</v>
      </c>
      <c r="P73" s="308" t="e">
        <f>IF(ISNUMBER(Regressions!P83),ROUND(Regressions!P83, 1), NA())</f>
        <v>#N/A</v>
      </c>
      <c r="Q73" s="401" t="e">
        <f>IF(ISNUMBER(Regressions!Q83),ROUND(Regressions!Q83, 1), NA())</f>
        <v>#N/A</v>
      </c>
      <c r="R73" s="396" t="e">
        <f>IF(ISNUMBER(Regressions!R83),ROUND(Regressions!R83, 1), NA())</f>
        <v>#N/A</v>
      </c>
      <c r="S73" s="397" t="e">
        <f>IF(ISNUMBER(Regressions!S83),ROUND(Regressions!S83, 1), NA())</f>
        <v>#N/A</v>
      </c>
    </row>
    <row r="74" x14ac:dyDescent="0.2">
      <c r="A74" s="244" t="str">
        <f>IF(ISBLANK(Regressions!A84), " ", Regressions!A84)</f>
        <v>Peru</v>
      </c>
      <c r="B74" s="239">
        <f>IF(ISBLANK(Regressions!B84), " ", Regressions!B84)</f>
        <v>2002</v>
      </c>
      <c r="C74" s="242" t="str">
        <f>IF(ISBLANK(Regressions!C84), " ", Regressions!C84)</f>
        <v>Primary</v>
      </c>
      <c r="D74" s="246">
        <f>IF(ISBLANK(Regressions!D84), " ", Regressions!D84)</f>
        <v>3555593</v>
      </c>
      <c r="E74" s="394">
        <f>IF(ISNUMBER(Regressions!E84),ROUND(Regressions!E84, 1), NA())</f>
        <v>100</v>
      </c>
      <c r="F74" s="308">
        <f>IF(ISNUMBER(Regressions!F84),ROUND(Regressions!F84, 1), NA())</f>
        <v>72</v>
      </c>
      <c r="G74" s="395" t="e">
        <f>IF(ISNUMBER(Regressions!G84),ROUND(Regressions!G84, 1), NA())</f>
        <v>#N/A</v>
      </c>
      <c r="H74" s="396" t="e">
        <f>IF(ISNUMBER(Regressions!H84),ROUND(Regressions!H84, 1), NA())</f>
        <v>#N/A</v>
      </c>
      <c r="I74" s="397">
        <f>IF(ISNUMBER(Regressions!I84),ROUND(Regressions!I84, 1), NA())</f>
        <v>28</v>
      </c>
      <c r="J74" s="398" t="e">
        <f>IF(ISNUMBER(Regressions!J84),ROUND(Regressions!J84, 1), NA())</f>
        <v>#N/A</v>
      </c>
      <c r="K74" s="308" t="e">
        <f>IF(ISNUMBER(Regressions!K84),ROUND(Regressions!K84, 1), NA())</f>
        <v>#N/A</v>
      </c>
      <c r="L74" s="399" t="e">
        <f>IF(ISNUMBER(Regressions!L84),ROUND(Regressions!L84, 1), NA())</f>
        <v>#N/A</v>
      </c>
      <c r="M74" s="396" t="e">
        <f>IF(ISNUMBER(Regressions!M84),ROUND(Regressions!M84, 1), NA())</f>
        <v>#N/A</v>
      </c>
      <c r="N74" s="400" t="e">
        <f>IF(ISNUMBER(Regressions!N84),ROUND(Regressions!N84, 1), NA())</f>
        <v>#N/A</v>
      </c>
      <c r="O74" s="394" t="e">
        <f>IF(ISNUMBER(Regressions!O84),ROUND(Regressions!O84, 1), NA())</f>
        <v>#N/A</v>
      </c>
      <c r="P74" s="308" t="e">
        <f>IF(ISNUMBER(Regressions!P84),ROUND(Regressions!P84, 1), NA())</f>
        <v>#N/A</v>
      </c>
      <c r="Q74" s="401" t="e">
        <f>IF(ISNUMBER(Regressions!Q84),ROUND(Regressions!Q84, 1), NA())</f>
        <v>#N/A</v>
      </c>
      <c r="R74" s="396" t="e">
        <f>IF(ISNUMBER(Regressions!R84),ROUND(Regressions!R84, 1), NA())</f>
        <v>#N/A</v>
      </c>
      <c r="S74" s="397" t="e">
        <f>IF(ISNUMBER(Regressions!S84),ROUND(Regressions!S84, 1), NA())</f>
        <v>#N/A</v>
      </c>
    </row>
    <row r="75" x14ac:dyDescent="0.2">
      <c r="A75" s="244" t="str">
        <f>IF(ISBLANK(Regressions!A85), " ", Regressions!A85)</f>
        <v>Peru</v>
      </c>
      <c r="B75" s="239">
        <f>IF(ISBLANK(Regressions!B85), " ", Regressions!B85)</f>
        <v>2003</v>
      </c>
      <c r="C75" s="242" t="str">
        <f>IF(ISBLANK(Regressions!C85), " ", Regressions!C85)</f>
        <v>Primary</v>
      </c>
      <c r="D75" s="246">
        <f>IF(ISBLANK(Regressions!D85), " ", Regressions!D85)</f>
        <v>3531549</v>
      </c>
      <c r="E75" s="394">
        <f>IF(ISNUMBER(Regressions!E85),ROUND(Regressions!E85, 1), NA())</f>
        <v>100</v>
      </c>
      <c r="F75" s="308">
        <f>IF(ISNUMBER(Regressions!F85),ROUND(Regressions!F85, 1), NA())</f>
        <v>72</v>
      </c>
      <c r="G75" s="395" t="e">
        <f>IF(ISNUMBER(Regressions!G85),ROUND(Regressions!G85, 1), NA())</f>
        <v>#N/A</v>
      </c>
      <c r="H75" s="396" t="e">
        <f>IF(ISNUMBER(Regressions!H85),ROUND(Regressions!H85, 1), NA())</f>
        <v>#N/A</v>
      </c>
      <c r="I75" s="397">
        <f>IF(ISNUMBER(Regressions!I85),ROUND(Regressions!I85, 1), NA())</f>
        <v>28</v>
      </c>
      <c r="J75" s="398" t="e">
        <f>IF(ISNUMBER(Regressions!J85),ROUND(Regressions!J85, 1), NA())</f>
        <v>#N/A</v>
      </c>
      <c r="K75" s="308" t="e">
        <f>IF(ISNUMBER(Regressions!K85),ROUND(Regressions!K85, 1), NA())</f>
        <v>#N/A</v>
      </c>
      <c r="L75" s="399" t="e">
        <f>IF(ISNUMBER(Regressions!L85),ROUND(Regressions!L85, 1), NA())</f>
        <v>#N/A</v>
      </c>
      <c r="M75" s="396" t="e">
        <f>IF(ISNUMBER(Regressions!M85),ROUND(Regressions!M85, 1), NA())</f>
        <v>#N/A</v>
      </c>
      <c r="N75" s="400" t="e">
        <f>IF(ISNUMBER(Regressions!N85),ROUND(Regressions!N85, 1), NA())</f>
        <v>#N/A</v>
      </c>
      <c r="O75" s="394" t="e">
        <f>IF(ISNUMBER(Regressions!O85),ROUND(Regressions!O85, 1), NA())</f>
        <v>#N/A</v>
      </c>
      <c r="P75" s="308" t="e">
        <f>IF(ISNUMBER(Regressions!P85),ROUND(Regressions!P85, 1), NA())</f>
        <v>#N/A</v>
      </c>
      <c r="Q75" s="401" t="e">
        <f>IF(ISNUMBER(Regressions!Q85),ROUND(Regressions!Q85, 1), NA())</f>
        <v>#N/A</v>
      </c>
      <c r="R75" s="396" t="e">
        <f>IF(ISNUMBER(Regressions!R85),ROUND(Regressions!R85, 1), NA())</f>
        <v>#N/A</v>
      </c>
      <c r="S75" s="397" t="e">
        <f>IF(ISNUMBER(Regressions!S85),ROUND(Regressions!S85, 1), NA())</f>
        <v>#N/A</v>
      </c>
    </row>
    <row r="76" x14ac:dyDescent="0.2">
      <c r="A76" s="244" t="str">
        <f>IF(ISBLANK(Regressions!A86), " ", Regressions!A86)</f>
        <v>Peru</v>
      </c>
      <c r="B76" s="239">
        <f>IF(ISBLANK(Regressions!B86), " ", Regressions!B86)</f>
        <v>2004</v>
      </c>
      <c r="C76" s="242" t="str">
        <f>IF(ISBLANK(Regressions!C86), " ", Regressions!C86)</f>
        <v>Primary</v>
      </c>
      <c r="D76" s="246">
        <f>IF(ISBLANK(Regressions!D86), " ", Regressions!D86)</f>
        <v>3501977</v>
      </c>
      <c r="E76" s="394">
        <f>IF(ISNUMBER(Regressions!E86),ROUND(Regressions!E86, 1), NA())</f>
        <v>100</v>
      </c>
      <c r="F76" s="308">
        <f>IF(ISNUMBER(Regressions!F86),ROUND(Regressions!F86, 1), NA())</f>
        <v>72</v>
      </c>
      <c r="G76" s="395">
        <f>IF(ISNUMBER(Regressions!G86),ROUND(Regressions!G86, 1), NA())</f>
        <v>56.4</v>
      </c>
      <c r="H76" s="396">
        <f>IF(ISNUMBER(Regressions!H86),ROUND(Regressions!H86, 1), NA())</f>
        <v>15.6</v>
      </c>
      <c r="I76" s="397">
        <f>IF(ISNUMBER(Regressions!I86),ROUND(Regressions!I86, 1), NA())</f>
        <v>28</v>
      </c>
      <c r="J76" s="398">
        <f>IF(ISNUMBER(Regressions!J86),ROUND(Regressions!J86, 1), NA())</f>
        <v>96.9</v>
      </c>
      <c r="K76" s="308">
        <f>IF(ISNUMBER(Regressions!K86),ROUND(Regressions!K86, 1), NA())</f>
        <v>87.9</v>
      </c>
      <c r="L76" s="399">
        <f>IF(ISNUMBER(Regressions!L86),ROUND(Regressions!L86, 1), NA())</f>
        <v>46.6</v>
      </c>
      <c r="M76" s="396">
        <f>IF(ISNUMBER(Regressions!M86),ROUND(Regressions!M86, 1), NA())</f>
        <v>41.4</v>
      </c>
      <c r="N76" s="400">
        <f>IF(ISNUMBER(Regressions!N86),ROUND(Regressions!N86, 1), NA())</f>
        <v>12.1</v>
      </c>
      <c r="O76" s="394">
        <f>IF(ISNUMBER(Regressions!O86),ROUND(Regressions!O86, 1), NA())</f>
        <v>86.5</v>
      </c>
      <c r="P76" s="308">
        <f>IF(ISNUMBER(Regressions!P86),ROUND(Regressions!P86, 1), NA())</f>
        <v>68.400000000000006</v>
      </c>
      <c r="Q76" s="401" t="e">
        <f>IF(ISNUMBER(Regressions!Q86),ROUND(Regressions!Q86, 1), NA())</f>
        <v>#N/A</v>
      </c>
      <c r="R76" s="396">
        <f>IF(ISNUMBER(Regressions!R86),ROUND(Regressions!R86, 1), NA())</f>
        <v>68.400000000000006</v>
      </c>
      <c r="S76" s="397">
        <f>IF(ISNUMBER(Regressions!S86),ROUND(Regressions!S86, 1), NA())</f>
        <v>31.6</v>
      </c>
    </row>
    <row r="77" x14ac:dyDescent="0.2">
      <c r="A77" s="244" t="str">
        <f>IF(ISBLANK(Regressions!A87), " ", Regressions!A87)</f>
        <v>Peru</v>
      </c>
      <c r="B77" s="239">
        <f>IF(ISBLANK(Regressions!B87), " ", Regressions!B87)</f>
        <v>2005</v>
      </c>
      <c r="C77" s="242" t="str">
        <f>IF(ISBLANK(Regressions!C87), " ", Regressions!C87)</f>
        <v>Primary</v>
      </c>
      <c r="D77" s="246">
        <f>IF(ISBLANK(Regressions!D87), " ", Regressions!D87)</f>
        <v>3470835</v>
      </c>
      <c r="E77" s="394">
        <f>IF(ISNUMBER(Regressions!E87),ROUND(Regressions!E87, 1), NA())</f>
        <v>100</v>
      </c>
      <c r="F77" s="308">
        <f>IF(ISNUMBER(Regressions!F87),ROUND(Regressions!F87, 1), NA())</f>
        <v>72.599999999999994</v>
      </c>
      <c r="G77" s="395">
        <f>IF(ISNUMBER(Regressions!G87),ROUND(Regressions!G87, 1), NA())</f>
        <v>56.4</v>
      </c>
      <c r="H77" s="396">
        <f>IF(ISNUMBER(Regressions!H87),ROUND(Regressions!H87, 1), NA())</f>
        <v>16.2</v>
      </c>
      <c r="I77" s="397">
        <f>IF(ISNUMBER(Regressions!I87),ROUND(Regressions!I87, 1), NA())</f>
        <v>27.4</v>
      </c>
      <c r="J77" s="398">
        <f>IF(ISNUMBER(Regressions!J87),ROUND(Regressions!J87, 1), NA())</f>
        <v>96.9</v>
      </c>
      <c r="K77" s="308">
        <f>IF(ISNUMBER(Regressions!K87),ROUND(Regressions!K87, 1), NA())</f>
        <v>87.9</v>
      </c>
      <c r="L77" s="399">
        <f>IF(ISNUMBER(Regressions!L87),ROUND(Regressions!L87, 1), NA())</f>
        <v>46.6</v>
      </c>
      <c r="M77" s="396">
        <f>IF(ISNUMBER(Regressions!M87),ROUND(Regressions!M87, 1), NA())</f>
        <v>41.4</v>
      </c>
      <c r="N77" s="400">
        <f>IF(ISNUMBER(Regressions!N87),ROUND(Regressions!N87, 1), NA())</f>
        <v>12.1</v>
      </c>
      <c r="O77" s="394">
        <f>IF(ISNUMBER(Regressions!O87),ROUND(Regressions!O87, 1), NA())</f>
        <v>86.5</v>
      </c>
      <c r="P77" s="308">
        <f>IF(ISNUMBER(Regressions!P87),ROUND(Regressions!P87, 1), NA())</f>
        <v>68.400000000000006</v>
      </c>
      <c r="Q77" s="401" t="e">
        <f>IF(ISNUMBER(Regressions!Q87),ROUND(Regressions!Q87, 1), NA())</f>
        <v>#N/A</v>
      </c>
      <c r="R77" s="396">
        <f>IF(ISNUMBER(Regressions!R87),ROUND(Regressions!R87, 1), NA())</f>
        <v>68.400000000000006</v>
      </c>
      <c r="S77" s="397">
        <f>IF(ISNUMBER(Regressions!S87),ROUND(Regressions!S87, 1), NA())</f>
        <v>31.6</v>
      </c>
    </row>
    <row r="78" x14ac:dyDescent="0.2">
      <c r="A78" s="244" t="str">
        <f>IF(ISBLANK(Regressions!A88), " ", Regressions!A88)</f>
        <v>Peru</v>
      </c>
      <c r="B78" s="239">
        <f>IF(ISBLANK(Regressions!B88), " ", Regressions!B88)</f>
        <v>2006</v>
      </c>
      <c r="C78" s="242" t="str">
        <f>IF(ISBLANK(Regressions!C88), " ", Regressions!C88)</f>
        <v>Primary</v>
      </c>
      <c r="D78" s="246">
        <f>IF(ISBLANK(Regressions!D88), " ", Regressions!D88)</f>
        <v>3447143</v>
      </c>
      <c r="E78" s="394">
        <f>IF(ISNUMBER(Regressions!E88),ROUND(Regressions!E88, 1), NA())</f>
        <v>100</v>
      </c>
      <c r="F78" s="308">
        <f>IF(ISNUMBER(Regressions!F88),ROUND(Regressions!F88, 1), NA())</f>
        <v>73.2</v>
      </c>
      <c r="G78" s="395">
        <f>IF(ISNUMBER(Regressions!G88),ROUND(Regressions!G88, 1), NA())</f>
        <v>56.4</v>
      </c>
      <c r="H78" s="396">
        <f>IF(ISNUMBER(Regressions!H88),ROUND(Regressions!H88, 1), NA())</f>
        <v>16.8</v>
      </c>
      <c r="I78" s="397">
        <f>IF(ISNUMBER(Regressions!I88),ROUND(Regressions!I88, 1), NA())</f>
        <v>26.8</v>
      </c>
      <c r="J78" s="398">
        <f>IF(ISNUMBER(Regressions!J88),ROUND(Regressions!J88, 1), NA())</f>
        <v>96.9</v>
      </c>
      <c r="K78" s="308">
        <f>IF(ISNUMBER(Regressions!K88),ROUND(Regressions!K88, 1), NA())</f>
        <v>87.9</v>
      </c>
      <c r="L78" s="399">
        <f>IF(ISNUMBER(Regressions!L88),ROUND(Regressions!L88, 1), NA())</f>
        <v>46.6</v>
      </c>
      <c r="M78" s="396">
        <f>IF(ISNUMBER(Regressions!M88),ROUND(Regressions!M88, 1), NA())</f>
        <v>41.4</v>
      </c>
      <c r="N78" s="400">
        <f>IF(ISNUMBER(Regressions!N88),ROUND(Regressions!N88, 1), NA())</f>
        <v>12.1</v>
      </c>
      <c r="O78" s="394">
        <f>IF(ISNUMBER(Regressions!O88),ROUND(Regressions!O88, 1), NA())</f>
        <v>86.5</v>
      </c>
      <c r="P78" s="308">
        <f>IF(ISNUMBER(Regressions!P88),ROUND(Regressions!P88, 1), NA())</f>
        <v>68.400000000000006</v>
      </c>
      <c r="Q78" s="401" t="e">
        <f>IF(ISNUMBER(Regressions!Q88),ROUND(Regressions!Q88, 1), NA())</f>
        <v>#N/A</v>
      </c>
      <c r="R78" s="396">
        <f>IF(ISNUMBER(Regressions!R88),ROUND(Regressions!R88, 1), NA())</f>
        <v>68.400000000000006</v>
      </c>
      <c r="S78" s="397">
        <f>IF(ISNUMBER(Regressions!S88),ROUND(Regressions!S88, 1), NA())</f>
        <v>31.6</v>
      </c>
    </row>
    <row r="79" x14ac:dyDescent="0.2">
      <c r="A79" s="244" t="str">
        <f>IF(ISBLANK(Regressions!A89), " ", Regressions!A89)</f>
        <v>Peru</v>
      </c>
      <c r="B79" s="239">
        <f>IF(ISBLANK(Regressions!B89), " ", Regressions!B89)</f>
        <v>2007</v>
      </c>
      <c r="C79" s="242" t="str">
        <f>IF(ISBLANK(Regressions!C89), " ", Regressions!C89)</f>
        <v>Primary</v>
      </c>
      <c r="D79" s="246">
        <f>IF(ISBLANK(Regressions!D89), " ", Regressions!D89)</f>
        <v>3427753</v>
      </c>
      <c r="E79" s="394">
        <f>IF(ISNUMBER(Regressions!E89),ROUND(Regressions!E89, 1), NA())</f>
        <v>100</v>
      </c>
      <c r="F79" s="308">
        <f>IF(ISNUMBER(Regressions!F89),ROUND(Regressions!F89, 1), NA())</f>
        <v>73.8</v>
      </c>
      <c r="G79" s="395">
        <f>IF(ISNUMBER(Regressions!G89),ROUND(Regressions!G89, 1), NA())</f>
        <v>56.4</v>
      </c>
      <c r="H79" s="396">
        <f>IF(ISNUMBER(Regressions!H89),ROUND(Regressions!H89, 1), NA())</f>
        <v>17.399999999999999</v>
      </c>
      <c r="I79" s="397">
        <f>IF(ISNUMBER(Regressions!I89),ROUND(Regressions!I89, 1), NA())</f>
        <v>26.2</v>
      </c>
      <c r="J79" s="398">
        <f>IF(ISNUMBER(Regressions!J89),ROUND(Regressions!J89, 1), NA())</f>
        <v>96.9</v>
      </c>
      <c r="K79" s="308">
        <f>IF(ISNUMBER(Regressions!K89),ROUND(Regressions!K89, 1), NA())</f>
        <v>87.9</v>
      </c>
      <c r="L79" s="399">
        <f>IF(ISNUMBER(Regressions!L89),ROUND(Regressions!L89, 1), NA())</f>
        <v>46.6</v>
      </c>
      <c r="M79" s="396">
        <f>IF(ISNUMBER(Regressions!M89),ROUND(Regressions!M89, 1), NA())</f>
        <v>41.4</v>
      </c>
      <c r="N79" s="400">
        <f>IF(ISNUMBER(Regressions!N89),ROUND(Regressions!N89, 1), NA())</f>
        <v>12.1</v>
      </c>
      <c r="O79" s="394">
        <f>IF(ISNUMBER(Regressions!O89),ROUND(Regressions!O89, 1), NA())</f>
        <v>86.5</v>
      </c>
      <c r="P79" s="308">
        <f>IF(ISNUMBER(Regressions!P89),ROUND(Regressions!P89, 1), NA())</f>
        <v>68.400000000000006</v>
      </c>
      <c r="Q79" s="401" t="e">
        <f>IF(ISNUMBER(Regressions!Q89),ROUND(Regressions!Q89, 1), NA())</f>
        <v>#N/A</v>
      </c>
      <c r="R79" s="396">
        <f>IF(ISNUMBER(Regressions!R89),ROUND(Regressions!R89, 1), NA())</f>
        <v>68.400000000000006</v>
      </c>
      <c r="S79" s="397">
        <f>IF(ISNUMBER(Regressions!S89),ROUND(Regressions!S89, 1), NA())</f>
        <v>31.6</v>
      </c>
    </row>
    <row r="80" x14ac:dyDescent="0.2">
      <c r="A80" s="244" t="str">
        <f>IF(ISBLANK(Regressions!A90), " ", Regressions!A90)</f>
        <v>Peru</v>
      </c>
      <c r="B80" s="239">
        <f>IF(ISBLANK(Regressions!B90), " ", Regressions!B90)</f>
        <v>2008</v>
      </c>
      <c r="C80" s="242" t="str">
        <f>IF(ISBLANK(Regressions!C90), " ", Regressions!C90)</f>
        <v>Primary</v>
      </c>
      <c r="D80" s="246">
        <f>IF(ISBLANK(Regressions!D90), " ", Regressions!D90)</f>
        <v>3414543</v>
      </c>
      <c r="E80" s="394">
        <f>IF(ISNUMBER(Regressions!E90),ROUND(Regressions!E90, 1), NA())</f>
        <v>100</v>
      </c>
      <c r="F80" s="308">
        <f>IF(ISNUMBER(Regressions!F90),ROUND(Regressions!F90, 1), NA())</f>
        <v>74.5</v>
      </c>
      <c r="G80" s="395">
        <f>IF(ISNUMBER(Regressions!G90),ROUND(Regressions!G90, 1), NA())</f>
        <v>56.4</v>
      </c>
      <c r="H80" s="396">
        <f>IF(ISNUMBER(Regressions!H90),ROUND(Regressions!H90, 1), NA())</f>
        <v>18</v>
      </c>
      <c r="I80" s="397">
        <f>IF(ISNUMBER(Regressions!I90),ROUND(Regressions!I90, 1), NA())</f>
        <v>25.5</v>
      </c>
      <c r="J80" s="398">
        <f>IF(ISNUMBER(Regressions!J90),ROUND(Regressions!J90, 1), NA())</f>
        <v>96.9</v>
      </c>
      <c r="K80" s="308">
        <f>IF(ISNUMBER(Regressions!K90),ROUND(Regressions!K90, 1), NA())</f>
        <v>87.9</v>
      </c>
      <c r="L80" s="399">
        <f>IF(ISNUMBER(Regressions!L90),ROUND(Regressions!L90, 1), NA())</f>
        <v>46.6</v>
      </c>
      <c r="M80" s="396">
        <f>IF(ISNUMBER(Regressions!M90),ROUND(Regressions!M90, 1), NA())</f>
        <v>41.4</v>
      </c>
      <c r="N80" s="400">
        <f>IF(ISNUMBER(Regressions!N90),ROUND(Regressions!N90, 1), NA())</f>
        <v>12.1</v>
      </c>
      <c r="O80" s="394">
        <f>IF(ISNUMBER(Regressions!O90),ROUND(Regressions!O90, 1), NA())</f>
        <v>86.5</v>
      </c>
      <c r="P80" s="308">
        <f>IF(ISNUMBER(Regressions!P90),ROUND(Regressions!P90, 1), NA())</f>
        <v>68.400000000000006</v>
      </c>
      <c r="Q80" s="401" t="e">
        <f>IF(ISNUMBER(Regressions!Q90),ROUND(Regressions!Q90, 1), NA())</f>
        <v>#N/A</v>
      </c>
      <c r="R80" s="396">
        <f>IF(ISNUMBER(Regressions!R90),ROUND(Regressions!R90, 1), NA())</f>
        <v>68.400000000000006</v>
      </c>
      <c r="S80" s="397">
        <f>IF(ISNUMBER(Regressions!S90),ROUND(Regressions!S90, 1), NA())</f>
        <v>31.6</v>
      </c>
    </row>
    <row r="81" x14ac:dyDescent="0.2">
      <c r="A81" s="244" t="str">
        <f>IF(ISBLANK(Regressions!A91), " ", Regressions!A91)</f>
        <v>Peru</v>
      </c>
      <c r="B81" s="239">
        <f>IF(ISBLANK(Regressions!B91), " ", Regressions!B91)</f>
        <v>2009</v>
      </c>
      <c r="C81" s="242" t="str">
        <f>IF(ISBLANK(Regressions!C91), " ", Regressions!C91)</f>
        <v>Primary</v>
      </c>
      <c r="D81" s="246">
        <f>IF(ISBLANK(Regressions!D91), " ", Regressions!D91)</f>
        <v>3408848</v>
      </c>
      <c r="E81" s="394">
        <f>IF(ISNUMBER(Regressions!E91),ROUND(Regressions!E91, 1), NA())</f>
        <v>100</v>
      </c>
      <c r="F81" s="308">
        <f>IF(ISNUMBER(Regressions!F91),ROUND(Regressions!F91, 1), NA())</f>
        <v>75.099999999999994</v>
      </c>
      <c r="G81" s="395">
        <f>IF(ISNUMBER(Regressions!G91),ROUND(Regressions!G91, 1), NA())</f>
        <v>58.3</v>
      </c>
      <c r="H81" s="396">
        <f>IF(ISNUMBER(Regressions!H91),ROUND(Regressions!H91, 1), NA())</f>
        <v>16.8</v>
      </c>
      <c r="I81" s="397">
        <f>IF(ISNUMBER(Regressions!I91),ROUND(Regressions!I91, 1), NA())</f>
        <v>24.9</v>
      </c>
      <c r="J81" s="398">
        <f>IF(ISNUMBER(Regressions!J91),ROUND(Regressions!J91, 1), NA())</f>
        <v>97.1</v>
      </c>
      <c r="K81" s="308">
        <f>IF(ISNUMBER(Regressions!K91),ROUND(Regressions!K91, 1), NA())</f>
        <v>88.9</v>
      </c>
      <c r="L81" s="399">
        <f>IF(ISNUMBER(Regressions!L91),ROUND(Regressions!L91, 1), NA())</f>
        <v>49.4</v>
      </c>
      <c r="M81" s="396">
        <f>IF(ISNUMBER(Regressions!M91),ROUND(Regressions!M91, 1), NA())</f>
        <v>39.5</v>
      </c>
      <c r="N81" s="400">
        <f>IF(ISNUMBER(Regressions!N91),ROUND(Regressions!N91, 1), NA())</f>
        <v>11.1</v>
      </c>
      <c r="O81" s="394">
        <f>IF(ISNUMBER(Regressions!O91),ROUND(Regressions!O91, 1), NA())</f>
        <v>86.9</v>
      </c>
      <c r="P81" s="308">
        <f>IF(ISNUMBER(Regressions!P91),ROUND(Regressions!P91, 1), NA())</f>
        <v>69.599999999999994</v>
      </c>
      <c r="Q81" s="401" t="e">
        <f>IF(ISNUMBER(Regressions!Q91),ROUND(Regressions!Q91, 1), NA())</f>
        <v>#N/A</v>
      </c>
      <c r="R81" s="396">
        <f>IF(ISNUMBER(Regressions!R91),ROUND(Regressions!R91, 1), NA())</f>
        <v>69.599999999999994</v>
      </c>
      <c r="S81" s="397">
        <f>IF(ISNUMBER(Regressions!S91),ROUND(Regressions!S91, 1), NA())</f>
        <v>30.4</v>
      </c>
    </row>
    <row r="82" x14ac:dyDescent="0.2">
      <c r="A82" s="244" t="str">
        <f>IF(ISBLANK(Regressions!A92), " ", Regressions!A92)</f>
        <v>Peru</v>
      </c>
      <c r="B82" s="239">
        <f>IF(ISBLANK(Regressions!B92), " ", Regressions!B92)</f>
        <v>2010</v>
      </c>
      <c r="C82" s="242" t="str">
        <f>IF(ISBLANK(Regressions!C92), " ", Regressions!C92)</f>
        <v>Primary</v>
      </c>
      <c r="D82" s="246">
        <f>IF(ISBLANK(Regressions!D92), " ", Regressions!D92)</f>
        <v>3409306</v>
      </c>
      <c r="E82" s="394">
        <f>IF(ISNUMBER(Regressions!E92),ROUND(Regressions!E92, 1), NA())</f>
        <v>100</v>
      </c>
      <c r="F82" s="308">
        <f>IF(ISNUMBER(Regressions!F92),ROUND(Regressions!F92, 1), NA())</f>
        <v>75.7</v>
      </c>
      <c r="G82" s="395">
        <f>IF(ISNUMBER(Regressions!G92),ROUND(Regressions!G92, 1), NA())</f>
        <v>60.1</v>
      </c>
      <c r="H82" s="396">
        <f>IF(ISNUMBER(Regressions!H92),ROUND(Regressions!H92, 1), NA())</f>
        <v>15.6</v>
      </c>
      <c r="I82" s="397">
        <f>IF(ISNUMBER(Regressions!I92),ROUND(Regressions!I92, 1), NA())</f>
        <v>24.3</v>
      </c>
      <c r="J82" s="398">
        <f>IF(ISNUMBER(Regressions!J92),ROUND(Regressions!J92, 1), NA())</f>
        <v>97.3</v>
      </c>
      <c r="K82" s="308">
        <f>IF(ISNUMBER(Regressions!K92),ROUND(Regressions!K92, 1), NA())</f>
        <v>89.9</v>
      </c>
      <c r="L82" s="399">
        <f>IF(ISNUMBER(Regressions!L92),ROUND(Regressions!L92, 1), NA())</f>
        <v>52.3</v>
      </c>
      <c r="M82" s="396">
        <f>IF(ISNUMBER(Regressions!M92),ROUND(Regressions!M92, 1), NA())</f>
        <v>37.6</v>
      </c>
      <c r="N82" s="400">
        <f>IF(ISNUMBER(Regressions!N92),ROUND(Regressions!N92, 1), NA())</f>
        <v>10.1</v>
      </c>
      <c r="O82" s="394">
        <f>IF(ISNUMBER(Regressions!O92),ROUND(Regressions!O92, 1), NA())</f>
        <v>87.4</v>
      </c>
      <c r="P82" s="308">
        <f>IF(ISNUMBER(Regressions!P92),ROUND(Regressions!P92, 1), NA())</f>
        <v>70.8</v>
      </c>
      <c r="Q82" s="401" t="e">
        <f>IF(ISNUMBER(Regressions!Q92),ROUND(Regressions!Q92, 1), NA())</f>
        <v>#N/A</v>
      </c>
      <c r="R82" s="396">
        <f>IF(ISNUMBER(Regressions!R92),ROUND(Regressions!R92, 1), NA())</f>
        <v>70.8</v>
      </c>
      <c r="S82" s="397">
        <f>IF(ISNUMBER(Regressions!S92),ROUND(Regressions!S92, 1), NA())</f>
        <v>29.2</v>
      </c>
    </row>
    <row r="83" x14ac:dyDescent="0.2">
      <c r="A83" s="244" t="str">
        <f>IF(ISBLANK(Regressions!A93), " ", Regressions!A93)</f>
        <v>Peru</v>
      </c>
      <c r="B83" s="239">
        <f>IF(ISBLANK(Regressions!B93), " ", Regressions!B93)</f>
        <v>2011</v>
      </c>
      <c r="C83" s="242" t="str">
        <f>IF(ISBLANK(Regressions!C93), " ", Regressions!C93)</f>
        <v>Primary</v>
      </c>
      <c r="D83" s="246">
        <f>IF(ISBLANK(Regressions!D93), " ", Regressions!D93)</f>
        <v>3419620</v>
      </c>
      <c r="E83" s="394">
        <f>IF(ISNUMBER(Regressions!E93),ROUND(Regressions!E93, 1), NA())</f>
        <v>100</v>
      </c>
      <c r="F83" s="308">
        <f>IF(ISNUMBER(Regressions!F93),ROUND(Regressions!F93, 1), NA())</f>
        <v>76.3</v>
      </c>
      <c r="G83" s="395">
        <f>IF(ISNUMBER(Regressions!G93),ROUND(Regressions!G93, 1), NA())</f>
        <v>61.9</v>
      </c>
      <c r="H83" s="396">
        <f>IF(ISNUMBER(Regressions!H93),ROUND(Regressions!H93, 1), NA())</f>
        <v>14.4</v>
      </c>
      <c r="I83" s="397">
        <f>IF(ISNUMBER(Regressions!I93),ROUND(Regressions!I93, 1), NA())</f>
        <v>23.7</v>
      </c>
      <c r="J83" s="398">
        <f>IF(ISNUMBER(Regressions!J93),ROUND(Regressions!J93, 1), NA())</f>
        <v>97.5</v>
      </c>
      <c r="K83" s="308">
        <f>IF(ISNUMBER(Regressions!K93),ROUND(Regressions!K93, 1), NA())</f>
        <v>90.9</v>
      </c>
      <c r="L83" s="399">
        <f>IF(ISNUMBER(Regressions!L93),ROUND(Regressions!L93, 1), NA())</f>
        <v>55.2</v>
      </c>
      <c r="M83" s="396">
        <f>IF(ISNUMBER(Regressions!M93),ROUND(Regressions!M93, 1), NA())</f>
        <v>35.700000000000003</v>
      </c>
      <c r="N83" s="400">
        <f>IF(ISNUMBER(Regressions!N93),ROUND(Regressions!N93, 1), NA())</f>
        <v>9.1</v>
      </c>
      <c r="O83" s="394">
        <f>IF(ISNUMBER(Regressions!O93),ROUND(Regressions!O93, 1), NA())</f>
        <v>87.9</v>
      </c>
      <c r="P83" s="308">
        <f>IF(ISNUMBER(Regressions!P93),ROUND(Regressions!P93, 1), NA())</f>
        <v>72</v>
      </c>
      <c r="Q83" s="401" t="e">
        <f>IF(ISNUMBER(Regressions!Q93),ROUND(Regressions!Q93, 1), NA())</f>
        <v>#N/A</v>
      </c>
      <c r="R83" s="396">
        <f>IF(ISNUMBER(Regressions!R93),ROUND(Regressions!R93, 1), NA())</f>
        <v>72</v>
      </c>
      <c r="S83" s="397">
        <f>IF(ISNUMBER(Regressions!S93),ROUND(Regressions!S93, 1), NA())</f>
        <v>28</v>
      </c>
    </row>
    <row r="84" x14ac:dyDescent="0.2">
      <c r="A84" s="244" t="str">
        <f>IF(ISBLANK(Regressions!A94), " ", Regressions!A94)</f>
        <v>Peru</v>
      </c>
      <c r="B84" s="239">
        <f>IF(ISBLANK(Regressions!B94), " ", Regressions!B94)</f>
        <v>2012</v>
      </c>
      <c r="C84" s="242" t="str">
        <f>IF(ISBLANK(Regressions!C94), " ", Regressions!C94)</f>
        <v>Primary</v>
      </c>
      <c r="D84" s="246">
        <f>IF(ISBLANK(Regressions!D94), " ", Regressions!D94)</f>
        <v>3429276</v>
      </c>
      <c r="E84" s="394">
        <f>IF(ISNUMBER(Regressions!E94),ROUND(Regressions!E94, 1), NA())</f>
        <v>100</v>
      </c>
      <c r="F84" s="308">
        <f>IF(ISNUMBER(Regressions!F94),ROUND(Regressions!F94, 1), NA())</f>
        <v>76.900000000000006</v>
      </c>
      <c r="G84" s="395">
        <f>IF(ISNUMBER(Regressions!G94),ROUND(Regressions!G94, 1), NA())</f>
        <v>63.7</v>
      </c>
      <c r="H84" s="396">
        <f>IF(ISNUMBER(Regressions!H94),ROUND(Regressions!H94, 1), NA())</f>
        <v>13.2</v>
      </c>
      <c r="I84" s="397">
        <f>IF(ISNUMBER(Regressions!I94),ROUND(Regressions!I94, 1), NA())</f>
        <v>23.1</v>
      </c>
      <c r="J84" s="398">
        <f>IF(ISNUMBER(Regressions!J94),ROUND(Regressions!J94, 1), NA())</f>
        <v>97.6</v>
      </c>
      <c r="K84" s="308">
        <f>IF(ISNUMBER(Regressions!K94),ROUND(Regressions!K94, 1), NA())</f>
        <v>91.9</v>
      </c>
      <c r="L84" s="399">
        <f>IF(ISNUMBER(Regressions!L94),ROUND(Regressions!L94, 1), NA())</f>
        <v>58</v>
      </c>
      <c r="M84" s="396">
        <f>IF(ISNUMBER(Regressions!M94),ROUND(Regressions!M94, 1), NA())</f>
        <v>33.9</v>
      </c>
      <c r="N84" s="400">
        <f>IF(ISNUMBER(Regressions!N94),ROUND(Regressions!N94, 1), NA())</f>
        <v>8.1</v>
      </c>
      <c r="O84" s="394">
        <f>IF(ISNUMBER(Regressions!O94),ROUND(Regressions!O94, 1), NA())</f>
        <v>88.3</v>
      </c>
      <c r="P84" s="308">
        <f>IF(ISNUMBER(Regressions!P94),ROUND(Regressions!P94, 1), NA())</f>
        <v>73.2</v>
      </c>
      <c r="Q84" s="401" t="e">
        <f>IF(ISNUMBER(Regressions!Q94),ROUND(Regressions!Q94, 1), NA())</f>
        <v>#N/A</v>
      </c>
      <c r="R84" s="396">
        <f>IF(ISNUMBER(Regressions!R94),ROUND(Regressions!R94, 1), NA())</f>
        <v>73.2</v>
      </c>
      <c r="S84" s="397">
        <f>IF(ISNUMBER(Regressions!S94),ROUND(Regressions!S94, 1), NA())</f>
        <v>26.8</v>
      </c>
    </row>
    <row r="85" x14ac:dyDescent="0.2">
      <c r="A85" s="244" t="str">
        <f>IF(ISBLANK(Regressions!A95), " ", Regressions!A95)</f>
        <v>Peru</v>
      </c>
      <c r="B85" s="239">
        <f>IF(ISBLANK(Regressions!B95), " ", Regressions!B95)</f>
        <v>2013</v>
      </c>
      <c r="C85" s="242" t="str">
        <f>IF(ISBLANK(Regressions!C95), " ", Regressions!C95)</f>
        <v>Primary</v>
      </c>
      <c r="D85" s="246">
        <f>IF(ISBLANK(Regressions!D95), " ", Regressions!D95)</f>
        <v>3438268</v>
      </c>
      <c r="E85" s="394">
        <f>IF(ISNUMBER(Regressions!E95),ROUND(Regressions!E95, 1), NA())</f>
        <v>100</v>
      </c>
      <c r="F85" s="308">
        <f>IF(ISNUMBER(Regressions!F95),ROUND(Regressions!F95, 1), NA())</f>
        <v>77.5</v>
      </c>
      <c r="G85" s="395">
        <f>IF(ISNUMBER(Regressions!G95),ROUND(Regressions!G95, 1), NA())</f>
        <v>65.5</v>
      </c>
      <c r="H85" s="396">
        <f>IF(ISNUMBER(Regressions!H95),ROUND(Regressions!H95, 1), NA())</f>
        <v>12</v>
      </c>
      <c r="I85" s="397">
        <f>IF(ISNUMBER(Regressions!I95),ROUND(Regressions!I95, 1), NA())</f>
        <v>22.5</v>
      </c>
      <c r="J85" s="398">
        <f>IF(ISNUMBER(Regressions!J95),ROUND(Regressions!J95, 1), NA())</f>
        <v>97.8</v>
      </c>
      <c r="K85" s="308">
        <f>IF(ISNUMBER(Regressions!K95),ROUND(Regressions!K95, 1), NA())</f>
        <v>92.9</v>
      </c>
      <c r="L85" s="399">
        <f>IF(ISNUMBER(Regressions!L95),ROUND(Regressions!L95, 1), NA())</f>
        <v>60.9</v>
      </c>
      <c r="M85" s="396">
        <f>IF(ISNUMBER(Regressions!M95),ROUND(Regressions!M95, 1), NA())</f>
        <v>32</v>
      </c>
      <c r="N85" s="400">
        <f>IF(ISNUMBER(Regressions!N95),ROUND(Regressions!N95, 1), NA())</f>
        <v>7.1</v>
      </c>
      <c r="O85" s="394">
        <f>IF(ISNUMBER(Regressions!O95),ROUND(Regressions!O95, 1), NA())</f>
        <v>88.8</v>
      </c>
      <c r="P85" s="308">
        <f>IF(ISNUMBER(Regressions!P95),ROUND(Regressions!P95, 1), NA())</f>
        <v>74.5</v>
      </c>
      <c r="Q85" s="401" t="e">
        <f>IF(ISNUMBER(Regressions!Q95),ROUND(Regressions!Q95, 1), NA())</f>
        <v>#N/A</v>
      </c>
      <c r="R85" s="396">
        <f>IF(ISNUMBER(Regressions!R95),ROUND(Regressions!R95, 1), NA())</f>
        <v>74.5</v>
      </c>
      <c r="S85" s="397">
        <f>IF(ISNUMBER(Regressions!S95),ROUND(Regressions!S95, 1), NA())</f>
        <v>25.5</v>
      </c>
    </row>
    <row r="86" x14ac:dyDescent="0.2">
      <c r="A86" s="244" t="str">
        <f>IF(ISBLANK(Regressions!A96), " ", Regressions!A96)</f>
        <v>Peru</v>
      </c>
      <c r="B86" s="239">
        <f>IF(ISBLANK(Regressions!B96), " ", Regressions!B96)</f>
        <v>2014</v>
      </c>
      <c r="C86" s="242" t="str">
        <f>IF(ISBLANK(Regressions!C96), " ", Regressions!C96)</f>
        <v>Primary</v>
      </c>
      <c r="D86" s="246">
        <f>IF(ISBLANK(Regressions!D96), " ", Regressions!D96)</f>
        <v>3446650</v>
      </c>
      <c r="E86" s="394">
        <f>IF(ISNUMBER(Regressions!E96),ROUND(Regressions!E96, 1), NA())</f>
        <v>100</v>
      </c>
      <c r="F86" s="308">
        <f>IF(ISNUMBER(Regressions!F96),ROUND(Regressions!F96, 1), NA())</f>
        <v>78.099999999999994</v>
      </c>
      <c r="G86" s="395">
        <f>IF(ISNUMBER(Regressions!G96),ROUND(Regressions!G96, 1), NA())</f>
        <v>67.3</v>
      </c>
      <c r="H86" s="396">
        <f>IF(ISNUMBER(Regressions!H96),ROUND(Regressions!H96, 1), NA())</f>
        <v>10.8</v>
      </c>
      <c r="I86" s="397">
        <f>IF(ISNUMBER(Regressions!I96),ROUND(Regressions!I96, 1), NA())</f>
        <v>21.9</v>
      </c>
      <c r="J86" s="398">
        <f>IF(ISNUMBER(Regressions!J96),ROUND(Regressions!J96, 1), NA())</f>
        <v>98</v>
      </c>
      <c r="K86" s="308">
        <f>IF(ISNUMBER(Regressions!K96),ROUND(Regressions!K96, 1), NA())</f>
        <v>93.9</v>
      </c>
      <c r="L86" s="399">
        <f>IF(ISNUMBER(Regressions!L96),ROUND(Regressions!L96, 1), NA())</f>
        <v>63.8</v>
      </c>
      <c r="M86" s="396">
        <f>IF(ISNUMBER(Regressions!M96),ROUND(Regressions!M96, 1), NA())</f>
        <v>30.1</v>
      </c>
      <c r="N86" s="400">
        <f>IF(ISNUMBER(Regressions!N96),ROUND(Regressions!N96, 1), NA())</f>
        <v>6.1</v>
      </c>
      <c r="O86" s="394">
        <f>IF(ISNUMBER(Regressions!O96),ROUND(Regressions!O96, 1), NA())</f>
        <v>89.2</v>
      </c>
      <c r="P86" s="308">
        <f>IF(ISNUMBER(Regressions!P96),ROUND(Regressions!P96, 1), NA())</f>
        <v>75.7</v>
      </c>
      <c r="Q86" s="401" t="e">
        <f>IF(ISNUMBER(Regressions!Q96),ROUND(Regressions!Q96, 1), NA())</f>
        <v>#N/A</v>
      </c>
      <c r="R86" s="396">
        <f>IF(ISNUMBER(Regressions!R96),ROUND(Regressions!R96, 1), NA())</f>
        <v>75.7</v>
      </c>
      <c r="S86" s="397">
        <f>IF(ISNUMBER(Regressions!S96),ROUND(Regressions!S96, 1), NA())</f>
        <v>24.3</v>
      </c>
    </row>
    <row r="87" x14ac:dyDescent="0.2">
      <c r="A87" s="244" t="str">
        <f>IF(ISBLANK(Regressions!A97), " ", Regressions!A97)</f>
        <v>Peru</v>
      </c>
      <c r="B87" s="239">
        <f>IF(ISBLANK(Regressions!B97), " ", Regressions!B97)</f>
        <v>2015</v>
      </c>
      <c r="C87" s="242" t="str">
        <f>IF(ISBLANK(Regressions!C97), " ", Regressions!C97)</f>
        <v>Primary</v>
      </c>
      <c r="D87" s="246">
        <f>IF(ISBLANK(Regressions!D97), " ", Regressions!D97)</f>
        <v>3454875</v>
      </c>
      <c r="E87" s="394">
        <f>IF(ISNUMBER(Regressions!E97),ROUND(Regressions!E97, 1), NA())</f>
        <v>100</v>
      </c>
      <c r="F87" s="308">
        <f>IF(ISNUMBER(Regressions!F97),ROUND(Regressions!F97, 1), NA())</f>
        <v>78.7</v>
      </c>
      <c r="G87" s="395">
        <f>IF(ISNUMBER(Regressions!G97),ROUND(Regressions!G97, 1), NA())</f>
        <v>69.099999999999994</v>
      </c>
      <c r="H87" s="396">
        <f>IF(ISNUMBER(Regressions!H97),ROUND(Regressions!H97, 1), NA())</f>
        <v>9.6</v>
      </c>
      <c r="I87" s="397">
        <f>IF(ISNUMBER(Regressions!I97),ROUND(Regressions!I97, 1), NA())</f>
        <v>21.3</v>
      </c>
      <c r="J87" s="398">
        <f>IF(ISNUMBER(Regressions!J97),ROUND(Regressions!J97, 1), NA())</f>
        <v>98.1</v>
      </c>
      <c r="K87" s="308">
        <f>IF(ISNUMBER(Regressions!K97),ROUND(Regressions!K97, 1), NA())</f>
        <v>94.9</v>
      </c>
      <c r="L87" s="399">
        <f>IF(ISNUMBER(Regressions!L97),ROUND(Regressions!L97, 1), NA())</f>
        <v>66.599999999999994</v>
      </c>
      <c r="M87" s="396">
        <f>IF(ISNUMBER(Regressions!M97),ROUND(Regressions!M97, 1), NA())</f>
        <v>28.2</v>
      </c>
      <c r="N87" s="400">
        <f>IF(ISNUMBER(Regressions!N97),ROUND(Regressions!N97, 1), NA())</f>
        <v>5.0999999999999996</v>
      </c>
      <c r="O87" s="394">
        <f>IF(ISNUMBER(Regressions!O97),ROUND(Regressions!O97, 1), NA())</f>
        <v>89.7</v>
      </c>
      <c r="P87" s="308">
        <f>IF(ISNUMBER(Regressions!P97),ROUND(Regressions!P97, 1), NA())</f>
        <v>76.900000000000006</v>
      </c>
      <c r="Q87" s="401" t="e">
        <f>IF(ISNUMBER(Regressions!Q97),ROUND(Regressions!Q97, 1), NA())</f>
        <v>#N/A</v>
      </c>
      <c r="R87" s="396">
        <f>IF(ISNUMBER(Regressions!R97),ROUND(Regressions!R97, 1), NA())</f>
        <v>76.900000000000006</v>
      </c>
      <c r="S87" s="397">
        <f>IF(ISNUMBER(Regressions!S97),ROUND(Regressions!S97, 1), NA())</f>
        <v>23.1</v>
      </c>
    </row>
    <row r="88" x14ac:dyDescent="0.2">
      <c r="A88" s="371" t="str">
        <f>IF(ISBLANK(Regressions!A98), " ", Regressions!A98)</f>
        <v>Peru</v>
      </c>
      <c r="B88" s="372">
        <f>IF(ISBLANK(Regressions!B98), " ", Regressions!B98)</f>
        <v>2016</v>
      </c>
      <c r="C88" s="373" t="str">
        <f>IF(ISBLANK(Regressions!C98), " ", Regressions!C98)</f>
        <v>Primary</v>
      </c>
      <c r="D88" s="374">
        <f>IF(ISBLANK(Regressions!D98), " ", Regressions!D98)</f>
        <v>3468200</v>
      </c>
      <c r="E88" s="402">
        <f>IF(ISNUMBER(Regressions!E98),ROUND(Regressions!E98, 1), NA())</f>
        <v>100</v>
      </c>
      <c r="F88" s="309">
        <f>IF(ISNUMBER(Regressions!F98),ROUND(Regressions!F98, 1), NA())</f>
        <v>79.3</v>
      </c>
      <c r="G88" s="403">
        <f>IF(ISNUMBER(Regressions!G98),ROUND(Regressions!G98, 1), NA())</f>
        <v>70.900000000000006</v>
      </c>
      <c r="H88" s="404">
        <f>IF(ISNUMBER(Regressions!H98),ROUND(Regressions!H98, 1), NA())</f>
        <v>8.3000000000000007</v>
      </c>
      <c r="I88" s="405">
        <f>IF(ISNUMBER(Regressions!I98),ROUND(Regressions!I98, 1), NA())</f>
        <v>20.7</v>
      </c>
      <c r="J88" s="406">
        <f>IF(ISNUMBER(Regressions!J98),ROUND(Regressions!J98, 1), NA())</f>
        <v>98.3</v>
      </c>
      <c r="K88" s="309">
        <f>IF(ISNUMBER(Regressions!K98),ROUND(Regressions!K98, 1), NA())</f>
        <v>95.9</v>
      </c>
      <c r="L88" s="407">
        <f>IF(ISNUMBER(Regressions!L98),ROUND(Regressions!L98, 1), NA())</f>
        <v>69.5</v>
      </c>
      <c r="M88" s="404">
        <f>IF(ISNUMBER(Regressions!M98),ROUND(Regressions!M98, 1), NA())</f>
        <v>26.3</v>
      </c>
      <c r="N88" s="408">
        <f>IF(ISNUMBER(Regressions!N98),ROUND(Regressions!N98, 1), NA())</f>
        <v>4.0999999999999996</v>
      </c>
      <c r="O88" s="402">
        <f>IF(ISNUMBER(Regressions!O98),ROUND(Regressions!O98, 1), NA())</f>
        <v>90.2</v>
      </c>
      <c r="P88" s="309">
        <f>IF(ISNUMBER(Regressions!P98),ROUND(Regressions!P98, 1), NA())</f>
        <v>78.099999999999994</v>
      </c>
      <c r="Q88" s="409" t="e">
        <f>IF(ISNUMBER(Regressions!Q98),ROUND(Regressions!Q98, 1), NA())</f>
        <v>#N/A</v>
      </c>
      <c r="R88" s="404">
        <f>IF(ISNUMBER(Regressions!R98),ROUND(Regressions!R98, 1), NA())</f>
        <v>78.099999999999994</v>
      </c>
      <c r="S88" s="405">
        <f>IF(ISNUMBER(Regressions!S98),ROUND(Regressions!S98, 1), NA())</f>
        <v>21.9</v>
      </c>
    </row>
    <row r="89" x14ac:dyDescent="0.2">
      <c r="A89" s="244" t="str">
        <f>IF(ISBLANK(Regressions!A99), " ", Regressions!A99)</f>
        <v>Peru</v>
      </c>
      <c r="B89" s="239">
        <f>IF(ISBLANK(Regressions!B99), " ", Regressions!B99)</f>
        <v>2000</v>
      </c>
      <c r="C89" s="242" t="str">
        <f>IF(ISBLANK(Regressions!C99), " ", Regressions!C99)</f>
        <v>Secondary</v>
      </c>
      <c r="D89" s="246">
        <f>IF(ISBLANK(Regressions!D99), " ", Regressions!D99)</f>
        <v>2803189</v>
      </c>
      <c r="E89" s="394">
        <f>IF(ISNUMBER(Regressions!E99),ROUND(Regressions!E99, 1), NA())</f>
        <v>100</v>
      </c>
      <c r="F89" s="308" t="e">
        <f>IF(ISNUMBER(Regressions!F99),ROUND(Regressions!F99, 1), NA())</f>
        <v>#N/A</v>
      </c>
      <c r="G89" s="395" t="e">
        <f>IF(ISNUMBER(Regressions!G99),ROUND(Regressions!G99, 1), NA())</f>
        <v>#N/A</v>
      </c>
      <c r="H89" s="396" t="e">
        <f>IF(ISNUMBER(Regressions!H99),ROUND(Regressions!H99, 1), NA())</f>
        <v>#N/A</v>
      </c>
      <c r="I89" s="397" t="e">
        <f>IF(ISNUMBER(Regressions!I99),ROUND(Regressions!I99, 1), NA())</f>
        <v>#N/A</v>
      </c>
      <c r="J89" s="398" t="e">
        <f>IF(ISNUMBER(Regressions!J99),ROUND(Regressions!J99, 1), NA())</f>
        <v>#N/A</v>
      </c>
      <c r="K89" s="308" t="e">
        <f>IF(ISNUMBER(Regressions!K99),ROUND(Regressions!K99, 1), NA())</f>
        <v>#N/A</v>
      </c>
      <c r="L89" s="399" t="e">
        <f>IF(ISNUMBER(Regressions!L99),ROUND(Regressions!L99, 1), NA())</f>
        <v>#N/A</v>
      </c>
      <c r="M89" s="396" t="e">
        <f>IF(ISNUMBER(Regressions!M99),ROUND(Regressions!M99, 1), NA())</f>
        <v>#N/A</v>
      </c>
      <c r="N89" s="400" t="e">
        <f>IF(ISNUMBER(Regressions!N99),ROUND(Regressions!N99, 1), NA())</f>
        <v>#N/A</v>
      </c>
      <c r="O89" s="394" t="e">
        <f>IF(ISNUMBER(Regressions!O99),ROUND(Regressions!O99, 1), NA())</f>
        <v>#N/A</v>
      </c>
      <c r="P89" s="308" t="e">
        <f>IF(ISNUMBER(Regressions!P99),ROUND(Regressions!P99, 1), NA())</f>
        <v>#N/A</v>
      </c>
      <c r="Q89" s="401" t="e">
        <f>IF(ISNUMBER(Regressions!Q99),ROUND(Regressions!Q99, 1), NA())</f>
        <v>#N/A</v>
      </c>
      <c r="R89" s="396" t="e">
        <f>IF(ISNUMBER(Regressions!R99),ROUND(Regressions!R99, 1), NA())</f>
        <v>#N/A</v>
      </c>
      <c r="S89" s="397" t="e">
        <f>IF(ISNUMBER(Regressions!S99),ROUND(Regressions!S99, 1), NA())</f>
        <v>#N/A</v>
      </c>
    </row>
    <row r="90" x14ac:dyDescent="0.2">
      <c r="A90" s="244" t="str">
        <f>IF(ISBLANK(Regressions!A100), " ", Regressions!A100)</f>
        <v>Peru</v>
      </c>
      <c r="B90" s="239">
        <f>IF(ISBLANK(Regressions!B100), " ", Regressions!B100)</f>
        <v>2001</v>
      </c>
      <c r="C90" s="242" t="str">
        <f>IF(ISBLANK(Regressions!C100), " ", Regressions!C100)</f>
        <v>Secondary</v>
      </c>
      <c r="D90" s="246">
        <f>IF(ISBLANK(Regressions!D100), " ", Regressions!D100)</f>
        <v>2837940</v>
      </c>
      <c r="E90" s="394">
        <f>IF(ISNUMBER(Regressions!E100),ROUND(Regressions!E100, 1), NA())</f>
        <v>100</v>
      </c>
      <c r="F90" s="308" t="e">
        <f>IF(ISNUMBER(Regressions!F100),ROUND(Regressions!F100, 1), NA())</f>
        <v>#N/A</v>
      </c>
      <c r="G90" s="395" t="e">
        <f>IF(ISNUMBER(Regressions!G100),ROUND(Regressions!G100, 1), NA())</f>
        <v>#N/A</v>
      </c>
      <c r="H90" s="396" t="e">
        <f>IF(ISNUMBER(Regressions!H100),ROUND(Regressions!H100, 1), NA())</f>
        <v>#N/A</v>
      </c>
      <c r="I90" s="397" t="e">
        <f>IF(ISNUMBER(Regressions!I100),ROUND(Regressions!I100, 1), NA())</f>
        <v>#N/A</v>
      </c>
      <c r="J90" s="398" t="e">
        <f>IF(ISNUMBER(Regressions!J100),ROUND(Regressions!J100, 1), NA())</f>
        <v>#N/A</v>
      </c>
      <c r="K90" s="308" t="e">
        <f>IF(ISNUMBER(Regressions!K100),ROUND(Regressions!K100, 1), NA())</f>
        <v>#N/A</v>
      </c>
      <c r="L90" s="399" t="e">
        <f>IF(ISNUMBER(Regressions!L100),ROUND(Regressions!L100, 1), NA())</f>
        <v>#N/A</v>
      </c>
      <c r="M90" s="396" t="e">
        <f>IF(ISNUMBER(Regressions!M100),ROUND(Regressions!M100, 1), NA())</f>
        <v>#N/A</v>
      </c>
      <c r="N90" s="400" t="e">
        <f>IF(ISNUMBER(Regressions!N100),ROUND(Regressions!N100, 1), NA())</f>
        <v>#N/A</v>
      </c>
      <c r="O90" s="394" t="e">
        <f>IF(ISNUMBER(Regressions!O100),ROUND(Regressions!O100, 1), NA())</f>
        <v>#N/A</v>
      </c>
      <c r="P90" s="308" t="e">
        <f>IF(ISNUMBER(Regressions!P100),ROUND(Regressions!P100, 1), NA())</f>
        <v>#N/A</v>
      </c>
      <c r="Q90" s="401" t="e">
        <f>IF(ISNUMBER(Regressions!Q100),ROUND(Regressions!Q100, 1), NA())</f>
        <v>#N/A</v>
      </c>
      <c r="R90" s="396" t="e">
        <f>IF(ISNUMBER(Regressions!R100),ROUND(Regressions!R100, 1), NA())</f>
        <v>#N/A</v>
      </c>
      <c r="S90" s="397" t="e">
        <f>IF(ISNUMBER(Regressions!S100),ROUND(Regressions!S100, 1), NA())</f>
        <v>#N/A</v>
      </c>
    </row>
    <row r="91" x14ac:dyDescent="0.2">
      <c r="A91" s="244" t="str">
        <f>IF(ISBLANK(Regressions!A101), " ", Regressions!A101)</f>
        <v>Peru</v>
      </c>
      <c r="B91" s="239">
        <f>IF(ISBLANK(Regressions!B101), " ", Regressions!B101)</f>
        <v>2002</v>
      </c>
      <c r="C91" s="242" t="str">
        <f>IF(ISBLANK(Regressions!C101), " ", Regressions!C101)</f>
        <v>Secondary</v>
      </c>
      <c r="D91" s="246">
        <f>IF(ISBLANK(Regressions!D101), " ", Regressions!D101)</f>
        <v>2864981</v>
      </c>
      <c r="E91" s="394">
        <f>IF(ISNUMBER(Regressions!E101),ROUND(Regressions!E101, 1), NA())</f>
        <v>100</v>
      </c>
      <c r="F91" s="308" t="e">
        <f>IF(ISNUMBER(Regressions!F101),ROUND(Regressions!F101, 1), NA())</f>
        <v>#N/A</v>
      </c>
      <c r="G91" s="395" t="e">
        <f>IF(ISNUMBER(Regressions!G101),ROUND(Regressions!G101, 1), NA())</f>
        <v>#N/A</v>
      </c>
      <c r="H91" s="396" t="e">
        <f>IF(ISNUMBER(Regressions!H101),ROUND(Regressions!H101, 1), NA())</f>
        <v>#N/A</v>
      </c>
      <c r="I91" s="397" t="e">
        <f>IF(ISNUMBER(Regressions!I101),ROUND(Regressions!I101, 1), NA())</f>
        <v>#N/A</v>
      </c>
      <c r="J91" s="398" t="e">
        <f>IF(ISNUMBER(Regressions!J101),ROUND(Regressions!J101, 1), NA())</f>
        <v>#N/A</v>
      </c>
      <c r="K91" s="308" t="e">
        <f>IF(ISNUMBER(Regressions!K101),ROUND(Regressions!K101, 1), NA())</f>
        <v>#N/A</v>
      </c>
      <c r="L91" s="399" t="e">
        <f>IF(ISNUMBER(Regressions!L101),ROUND(Regressions!L101, 1), NA())</f>
        <v>#N/A</v>
      </c>
      <c r="M91" s="396" t="e">
        <f>IF(ISNUMBER(Regressions!M101),ROUND(Regressions!M101, 1), NA())</f>
        <v>#N/A</v>
      </c>
      <c r="N91" s="400" t="e">
        <f>IF(ISNUMBER(Regressions!N101),ROUND(Regressions!N101, 1), NA())</f>
        <v>#N/A</v>
      </c>
      <c r="O91" s="394" t="e">
        <f>IF(ISNUMBER(Regressions!O101),ROUND(Regressions!O101, 1), NA())</f>
        <v>#N/A</v>
      </c>
      <c r="P91" s="308" t="e">
        <f>IF(ISNUMBER(Regressions!P101),ROUND(Regressions!P101, 1), NA())</f>
        <v>#N/A</v>
      </c>
      <c r="Q91" s="401" t="e">
        <f>IF(ISNUMBER(Regressions!Q101),ROUND(Regressions!Q101, 1), NA())</f>
        <v>#N/A</v>
      </c>
      <c r="R91" s="396" t="e">
        <f>IF(ISNUMBER(Regressions!R101),ROUND(Regressions!R101, 1), NA())</f>
        <v>#N/A</v>
      </c>
      <c r="S91" s="397" t="e">
        <f>IF(ISNUMBER(Regressions!S101),ROUND(Regressions!S101, 1), NA())</f>
        <v>#N/A</v>
      </c>
    </row>
    <row r="92" x14ac:dyDescent="0.2">
      <c r="A92" s="244" t="str">
        <f>IF(ISBLANK(Regressions!A102), " ", Regressions!A102)</f>
        <v>Peru</v>
      </c>
      <c r="B92" s="239">
        <f>IF(ISBLANK(Regressions!B102), " ", Regressions!B102)</f>
        <v>2003</v>
      </c>
      <c r="C92" s="242" t="str">
        <f>IF(ISBLANK(Regressions!C102), " ", Regressions!C102)</f>
        <v>Secondary</v>
      </c>
      <c r="D92" s="246">
        <f>IF(ISBLANK(Regressions!D102), " ", Regressions!D102)</f>
        <v>2883509</v>
      </c>
      <c r="E92" s="394">
        <f>IF(ISNUMBER(Regressions!E102),ROUND(Regressions!E102, 1), NA())</f>
        <v>100</v>
      </c>
      <c r="F92" s="308" t="e">
        <f>IF(ISNUMBER(Regressions!F102),ROUND(Regressions!F102, 1), NA())</f>
        <v>#N/A</v>
      </c>
      <c r="G92" s="395" t="e">
        <f>IF(ISNUMBER(Regressions!G102),ROUND(Regressions!G102, 1), NA())</f>
        <v>#N/A</v>
      </c>
      <c r="H92" s="396" t="e">
        <f>IF(ISNUMBER(Regressions!H102),ROUND(Regressions!H102, 1), NA())</f>
        <v>#N/A</v>
      </c>
      <c r="I92" s="397" t="e">
        <f>IF(ISNUMBER(Regressions!I102),ROUND(Regressions!I102, 1), NA())</f>
        <v>#N/A</v>
      </c>
      <c r="J92" s="398" t="e">
        <f>IF(ISNUMBER(Regressions!J102),ROUND(Regressions!J102, 1), NA())</f>
        <v>#N/A</v>
      </c>
      <c r="K92" s="308" t="e">
        <f>IF(ISNUMBER(Regressions!K102),ROUND(Regressions!K102, 1), NA())</f>
        <v>#N/A</v>
      </c>
      <c r="L92" s="399" t="e">
        <f>IF(ISNUMBER(Regressions!L102),ROUND(Regressions!L102, 1), NA())</f>
        <v>#N/A</v>
      </c>
      <c r="M92" s="396" t="e">
        <f>IF(ISNUMBER(Regressions!M102),ROUND(Regressions!M102, 1), NA())</f>
        <v>#N/A</v>
      </c>
      <c r="N92" s="400" t="e">
        <f>IF(ISNUMBER(Regressions!N102),ROUND(Regressions!N102, 1), NA())</f>
        <v>#N/A</v>
      </c>
      <c r="O92" s="394" t="e">
        <f>IF(ISNUMBER(Regressions!O102),ROUND(Regressions!O102, 1), NA())</f>
        <v>#N/A</v>
      </c>
      <c r="P92" s="308" t="e">
        <f>IF(ISNUMBER(Regressions!P102),ROUND(Regressions!P102, 1), NA())</f>
        <v>#N/A</v>
      </c>
      <c r="Q92" s="401" t="e">
        <f>IF(ISNUMBER(Regressions!Q102),ROUND(Regressions!Q102, 1), NA())</f>
        <v>#N/A</v>
      </c>
      <c r="R92" s="396" t="e">
        <f>IF(ISNUMBER(Regressions!R102),ROUND(Regressions!R102, 1), NA())</f>
        <v>#N/A</v>
      </c>
      <c r="S92" s="397" t="e">
        <f>IF(ISNUMBER(Regressions!S102),ROUND(Regressions!S102, 1), NA())</f>
        <v>#N/A</v>
      </c>
    </row>
    <row r="93" x14ac:dyDescent="0.2">
      <c r="A93" s="244" t="str">
        <f>IF(ISBLANK(Regressions!A103), " ", Regressions!A103)</f>
        <v>Peru</v>
      </c>
      <c r="B93" s="239">
        <f>IF(ISBLANK(Regressions!B103), " ", Regressions!B103)</f>
        <v>2004</v>
      </c>
      <c r="C93" s="242" t="str">
        <f>IF(ISBLANK(Regressions!C103), " ", Regressions!C103)</f>
        <v>Secondary</v>
      </c>
      <c r="D93" s="246">
        <f>IF(ISBLANK(Regressions!D103), " ", Regressions!D103)</f>
        <v>2892012</v>
      </c>
      <c r="E93" s="394">
        <f>IF(ISNUMBER(Regressions!E103),ROUND(Regressions!E103, 1), NA())</f>
        <v>100</v>
      </c>
      <c r="F93" s="308" t="e">
        <f>IF(ISNUMBER(Regressions!F103),ROUND(Regressions!F103, 1), NA())</f>
        <v>#N/A</v>
      </c>
      <c r="G93" s="395" t="e">
        <f>IF(ISNUMBER(Regressions!G103),ROUND(Regressions!G103, 1), NA())</f>
        <v>#N/A</v>
      </c>
      <c r="H93" s="396" t="e">
        <f>IF(ISNUMBER(Regressions!H103),ROUND(Regressions!H103, 1), NA())</f>
        <v>#N/A</v>
      </c>
      <c r="I93" s="397" t="e">
        <f>IF(ISNUMBER(Regressions!I103),ROUND(Regressions!I103, 1), NA())</f>
        <v>#N/A</v>
      </c>
      <c r="J93" s="398" t="e">
        <f>IF(ISNUMBER(Regressions!J103),ROUND(Regressions!J103, 1), NA())</f>
        <v>#N/A</v>
      </c>
      <c r="K93" s="308" t="e">
        <f>IF(ISNUMBER(Regressions!K103),ROUND(Regressions!K103, 1), NA())</f>
        <v>#N/A</v>
      </c>
      <c r="L93" s="399" t="e">
        <f>IF(ISNUMBER(Regressions!L103),ROUND(Regressions!L103, 1), NA())</f>
        <v>#N/A</v>
      </c>
      <c r="M93" s="396" t="e">
        <f>IF(ISNUMBER(Regressions!M103),ROUND(Regressions!M103, 1), NA())</f>
        <v>#N/A</v>
      </c>
      <c r="N93" s="400" t="e">
        <f>IF(ISNUMBER(Regressions!N103),ROUND(Regressions!N103, 1), NA())</f>
        <v>#N/A</v>
      </c>
      <c r="O93" s="394" t="e">
        <f>IF(ISNUMBER(Regressions!O103),ROUND(Regressions!O103, 1), NA())</f>
        <v>#N/A</v>
      </c>
      <c r="P93" s="308" t="e">
        <f>IF(ISNUMBER(Regressions!P103),ROUND(Regressions!P103, 1), NA())</f>
        <v>#N/A</v>
      </c>
      <c r="Q93" s="401" t="e">
        <f>IF(ISNUMBER(Regressions!Q103),ROUND(Regressions!Q103, 1), NA())</f>
        <v>#N/A</v>
      </c>
      <c r="R93" s="396" t="e">
        <f>IF(ISNUMBER(Regressions!R103),ROUND(Regressions!R103, 1), NA())</f>
        <v>#N/A</v>
      </c>
      <c r="S93" s="397" t="e">
        <f>IF(ISNUMBER(Regressions!S103),ROUND(Regressions!S103, 1), NA())</f>
        <v>#N/A</v>
      </c>
    </row>
    <row r="94" x14ac:dyDescent="0.2">
      <c r="A94" s="244" t="str">
        <f>IF(ISBLANK(Regressions!A104), " ", Regressions!A104)</f>
        <v>Peru</v>
      </c>
      <c r="B94" s="239">
        <f>IF(ISBLANK(Regressions!B104), " ", Regressions!B104)</f>
        <v>2005</v>
      </c>
      <c r="C94" s="242" t="str">
        <f>IF(ISBLANK(Regressions!C104), " ", Regressions!C104)</f>
        <v>Secondary</v>
      </c>
      <c r="D94" s="246">
        <f>IF(ISBLANK(Regressions!D104), " ", Regressions!D104)</f>
        <v>2890224</v>
      </c>
      <c r="E94" s="394">
        <f>IF(ISNUMBER(Regressions!E104),ROUND(Regressions!E104, 1), NA())</f>
        <v>100</v>
      </c>
      <c r="F94" s="308" t="e">
        <f>IF(ISNUMBER(Regressions!F104),ROUND(Regressions!F104, 1), NA())</f>
        <v>#N/A</v>
      </c>
      <c r="G94" s="395" t="e">
        <f>IF(ISNUMBER(Regressions!G104),ROUND(Regressions!G104, 1), NA())</f>
        <v>#N/A</v>
      </c>
      <c r="H94" s="396" t="e">
        <f>IF(ISNUMBER(Regressions!H104),ROUND(Regressions!H104, 1), NA())</f>
        <v>#N/A</v>
      </c>
      <c r="I94" s="397" t="e">
        <f>IF(ISNUMBER(Regressions!I104),ROUND(Regressions!I104, 1), NA())</f>
        <v>#N/A</v>
      </c>
      <c r="J94" s="398" t="e">
        <f>IF(ISNUMBER(Regressions!J104),ROUND(Regressions!J104, 1), NA())</f>
        <v>#N/A</v>
      </c>
      <c r="K94" s="308" t="e">
        <f>IF(ISNUMBER(Regressions!K104),ROUND(Regressions!K104, 1), NA())</f>
        <v>#N/A</v>
      </c>
      <c r="L94" s="399" t="e">
        <f>IF(ISNUMBER(Regressions!L104),ROUND(Regressions!L104, 1), NA())</f>
        <v>#N/A</v>
      </c>
      <c r="M94" s="396" t="e">
        <f>IF(ISNUMBER(Regressions!M104),ROUND(Regressions!M104, 1), NA())</f>
        <v>#N/A</v>
      </c>
      <c r="N94" s="400" t="e">
        <f>IF(ISNUMBER(Regressions!N104),ROUND(Regressions!N104, 1), NA())</f>
        <v>#N/A</v>
      </c>
      <c r="O94" s="394" t="e">
        <f>IF(ISNUMBER(Regressions!O104),ROUND(Regressions!O104, 1), NA())</f>
        <v>#N/A</v>
      </c>
      <c r="P94" s="308" t="e">
        <f>IF(ISNUMBER(Regressions!P104),ROUND(Regressions!P104, 1), NA())</f>
        <v>#N/A</v>
      </c>
      <c r="Q94" s="401" t="e">
        <f>IF(ISNUMBER(Regressions!Q104),ROUND(Regressions!Q104, 1), NA())</f>
        <v>#N/A</v>
      </c>
      <c r="R94" s="396" t="e">
        <f>IF(ISNUMBER(Regressions!R104),ROUND(Regressions!R104, 1), NA())</f>
        <v>#N/A</v>
      </c>
      <c r="S94" s="397" t="e">
        <f>IF(ISNUMBER(Regressions!S104),ROUND(Regressions!S104, 1), NA())</f>
        <v>#N/A</v>
      </c>
    </row>
    <row r="95" x14ac:dyDescent="0.2">
      <c r="A95" s="244" t="str">
        <f>IF(ISBLANK(Regressions!A105), " ", Regressions!A105)</f>
        <v>Peru</v>
      </c>
      <c r="B95" s="239">
        <f>IF(ISBLANK(Regressions!B105), " ", Regressions!B105)</f>
        <v>2006</v>
      </c>
      <c r="C95" s="242" t="str">
        <f>IF(ISBLANK(Regressions!C105), " ", Regressions!C105)</f>
        <v>Secondary</v>
      </c>
      <c r="D95" s="246">
        <f>IF(ISBLANK(Regressions!D105), " ", Regressions!D105)</f>
        <v>2883940</v>
      </c>
      <c r="E95" s="394">
        <f>IF(ISNUMBER(Regressions!E105),ROUND(Regressions!E105, 1), NA())</f>
        <v>100</v>
      </c>
      <c r="F95" s="308" t="e">
        <f>IF(ISNUMBER(Regressions!F105),ROUND(Regressions!F105, 1), NA())</f>
        <v>#N/A</v>
      </c>
      <c r="G95" s="395" t="e">
        <f>IF(ISNUMBER(Regressions!G105),ROUND(Regressions!G105, 1), NA())</f>
        <v>#N/A</v>
      </c>
      <c r="H95" s="396" t="e">
        <f>IF(ISNUMBER(Regressions!H105),ROUND(Regressions!H105, 1), NA())</f>
        <v>#N/A</v>
      </c>
      <c r="I95" s="397" t="e">
        <f>IF(ISNUMBER(Regressions!I105),ROUND(Regressions!I105, 1), NA())</f>
        <v>#N/A</v>
      </c>
      <c r="J95" s="398" t="e">
        <f>IF(ISNUMBER(Regressions!J105),ROUND(Regressions!J105, 1), NA())</f>
        <v>#N/A</v>
      </c>
      <c r="K95" s="308" t="e">
        <f>IF(ISNUMBER(Regressions!K105),ROUND(Regressions!K105, 1), NA())</f>
        <v>#N/A</v>
      </c>
      <c r="L95" s="399" t="e">
        <f>IF(ISNUMBER(Regressions!L105),ROUND(Regressions!L105, 1), NA())</f>
        <v>#N/A</v>
      </c>
      <c r="M95" s="396" t="e">
        <f>IF(ISNUMBER(Regressions!M105),ROUND(Regressions!M105, 1), NA())</f>
        <v>#N/A</v>
      </c>
      <c r="N95" s="400" t="e">
        <f>IF(ISNUMBER(Regressions!N105),ROUND(Regressions!N105, 1), NA())</f>
        <v>#N/A</v>
      </c>
      <c r="O95" s="394" t="e">
        <f>IF(ISNUMBER(Regressions!O105),ROUND(Regressions!O105, 1), NA())</f>
        <v>#N/A</v>
      </c>
      <c r="P95" s="308" t="e">
        <f>IF(ISNUMBER(Regressions!P105),ROUND(Regressions!P105, 1), NA())</f>
        <v>#N/A</v>
      </c>
      <c r="Q95" s="401" t="e">
        <f>IF(ISNUMBER(Regressions!Q105),ROUND(Regressions!Q105, 1), NA())</f>
        <v>#N/A</v>
      </c>
      <c r="R95" s="396" t="e">
        <f>IF(ISNUMBER(Regressions!R105),ROUND(Regressions!R105, 1), NA())</f>
        <v>#N/A</v>
      </c>
      <c r="S95" s="397" t="e">
        <f>IF(ISNUMBER(Regressions!S105),ROUND(Regressions!S105, 1), NA())</f>
        <v>#N/A</v>
      </c>
    </row>
    <row r="96" x14ac:dyDescent="0.2">
      <c r="A96" s="244" t="str">
        <f>IF(ISBLANK(Regressions!A106), " ", Regressions!A106)</f>
        <v>Peru</v>
      </c>
      <c r="B96" s="239">
        <f>IF(ISBLANK(Regressions!B106), " ", Regressions!B106)</f>
        <v>2007</v>
      </c>
      <c r="C96" s="242" t="str">
        <f>IF(ISBLANK(Regressions!C106), " ", Regressions!C106)</f>
        <v>Secondary</v>
      </c>
      <c r="D96" s="246">
        <f>IF(ISBLANK(Regressions!D106), " ", Regressions!D106)</f>
        <v>2876585</v>
      </c>
      <c r="E96" s="394">
        <f>IF(ISNUMBER(Regressions!E106),ROUND(Regressions!E106, 1), NA())</f>
        <v>100</v>
      </c>
      <c r="F96" s="308" t="e">
        <f>IF(ISNUMBER(Regressions!F106),ROUND(Regressions!F106, 1), NA())</f>
        <v>#N/A</v>
      </c>
      <c r="G96" s="395" t="e">
        <f>IF(ISNUMBER(Regressions!G106),ROUND(Regressions!G106, 1), NA())</f>
        <v>#N/A</v>
      </c>
      <c r="H96" s="396" t="e">
        <f>IF(ISNUMBER(Regressions!H106),ROUND(Regressions!H106, 1), NA())</f>
        <v>#N/A</v>
      </c>
      <c r="I96" s="397" t="e">
        <f>IF(ISNUMBER(Regressions!I106),ROUND(Regressions!I106, 1), NA())</f>
        <v>#N/A</v>
      </c>
      <c r="J96" s="398" t="e">
        <f>IF(ISNUMBER(Regressions!J106),ROUND(Regressions!J106, 1), NA())</f>
        <v>#N/A</v>
      </c>
      <c r="K96" s="308" t="e">
        <f>IF(ISNUMBER(Regressions!K106),ROUND(Regressions!K106, 1), NA())</f>
        <v>#N/A</v>
      </c>
      <c r="L96" s="399" t="e">
        <f>IF(ISNUMBER(Regressions!L106),ROUND(Regressions!L106, 1), NA())</f>
        <v>#N/A</v>
      </c>
      <c r="M96" s="396" t="e">
        <f>IF(ISNUMBER(Regressions!M106),ROUND(Regressions!M106, 1), NA())</f>
        <v>#N/A</v>
      </c>
      <c r="N96" s="400" t="e">
        <f>IF(ISNUMBER(Regressions!N106),ROUND(Regressions!N106, 1), NA())</f>
        <v>#N/A</v>
      </c>
      <c r="O96" s="394" t="e">
        <f>IF(ISNUMBER(Regressions!O106),ROUND(Regressions!O106, 1), NA())</f>
        <v>#N/A</v>
      </c>
      <c r="P96" s="308" t="e">
        <f>IF(ISNUMBER(Regressions!P106),ROUND(Regressions!P106, 1), NA())</f>
        <v>#N/A</v>
      </c>
      <c r="Q96" s="401" t="e">
        <f>IF(ISNUMBER(Regressions!Q106),ROUND(Regressions!Q106, 1), NA())</f>
        <v>#N/A</v>
      </c>
      <c r="R96" s="396" t="e">
        <f>IF(ISNUMBER(Regressions!R106),ROUND(Regressions!R106, 1), NA())</f>
        <v>#N/A</v>
      </c>
      <c r="S96" s="397" t="e">
        <f>IF(ISNUMBER(Regressions!S106),ROUND(Regressions!S106, 1), NA())</f>
        <v>#N/A</v>
      </c>
    </row>
    <row r="97" x14ac:dyDescent="0.2">
      <c r="A97" s="244" t="str">
        <f>IF(ISBLANK(Regressions!A107), " ", Regressions!A107)</f>
        <v>Peru</v>
      </c>
      <c r="B97" s="239">
        <f>IF(ISBLANK(Regressions!B107), " ", Regressions!B107)</f>
        <v>2008</v>
      </c>
      <c r="C97" s="242" t="str">
        <f>IF(ISBLANK(Regressions!C107), " ", Regressions!C107)</f>
        <v>Secondary</v>
      </c>
      <c r="D97" s="246">
        <f>IF(ISBLANK(Regressions!D107), " ", Regressions!D107)</f>
        <v>2865595</v>
      </c>
      <c r="E97" s="394">
        <f>IF(ISNUMBER(Regressions!E107),ROUND(Regressions!E107, 1), NA())</f>
        <v>100</v>
      </c>
      <c r="F97" s="308" t="e">
        <f>IF(ISNUMBER(Regressions!F107),ROUND(Regressions!F107, 1), NA())</f>
        <v>#N/A</v>
      </c>
      <c r="G97" s="395" t="e">
        <f>IF(ISNUMBER(Regressions!G107),ROUND(Regressions!G107, 1), NA())</f>
        <v>#N/A</v>
      </c>
      <c r="H97" s="396" t="e">
        <f>IF(ISNUMBER(Regressions!H107),ROUND(Regressions!H107, 1), NA())</f>
        <v>#N/A</v>
      </c>
      <c r="I97" s="397" t="e">
        <f>IF(ISNUMBER(Regressions!I107),ROUND(Regressions!I107, 1), NA())</f>
        <v>#N/A</v>
      </c>
      <c r="J97" s="398" t="e">
        <f>IF(ISNUMBER(Regressions!J107),ROUND(Regressions!J107, 1), NA())</f>
        <v>#N/A</v>
      </c>
      <c r="K97" s="308" t="e">
        <f>IF(ISNUMBER(Regressions!K107),ROUND(Regressions!K107, 1), NA())</f>
        <v>#N/A</v>
      </c>
      <c r="L97" s="399" t="e">
        <f>IF(ISNUMBER(Regressions!L107),ROUND(Regressions!L107, 1), NA())</f>
        <v>#N/A</v>
      </c>
      <c r="M97" s="396" t="e">
        <f>IF(ISNUMBER(Regressions!M107),ROUND(Regressions!M107, 1), NA())</f>
        <v>#N/A</v>
      </c>
      <c r="N97" s="400" t="e">
        <f>IF(ISNUMBER(Regressions!N107),ROUND(Regressions!N107, 1), NA())</f>
        <v>#N/A</v>
      </c>
      <c r="O97" s="394" t="e">
        <f>IF(ISNUMBER(Regressions!O107),ROUND(Regressions!O107, 1), NA())</f>
        <v>#N/A</v>
      </c>
      <c r="P97" s="308" t="e">
        <f>IF(ISNUMBER(Regressions!P107),ROUND(Regressions!P107, 1), NA())</f>
        <v>#N/A</v>
      </c>
      <c r="Q97" s="401" t="e">
        <f>IF(ISNUMBER(Regressions!Q107),ROUND(Regressions!Q107, 1), NA())</f>
        <v>#N/A</v>
      </c>
      <c r="R97" s="396" t="e">
        <f>IF(ISNUMBER(Regressions!R107),ROUND(Regressions!R107, 1), NA())</f>
        <v>#N/A</v>
      </c>
      <c r="S97" s="397" t="e">
        <f>IF(ISNUMBER(Regressions!S107),ROUND(Regressions!S107, 1), NA())</f>
        <v>#N/A</v>
      </c>
    </row>
    <row r="98" x14ac:dyDescent="0.2">
      <c r="A98" s="244" t="str">
        <f>IF(ISBLANK(Regressions!A108), " ", Regressions!A108)</f>
        <v>Peru</v>
      </c>
      <c r="B98" s="239">
        <f>IF(ISBLANK(Regressions!B108), " ", Regressions!B108)</f>
        <v>2009</v>
      </c>
      <c r="C98" s="242" t="str">
        <f>IF(ISBLANK(Regressions!C108), " ", Regressions!C108)</f>
        <v>Secondary</v>
      </c>
      <c r="D98" s="246">
        <f>IF(ISBLANK(Regressions!D108), " ", Regressions!D108)</f>
        <v>2847857</v>
      </c>
      <c r="E98" s="394">
        <f>IF(ISNUMBER(Regressions!E108),ROUND(Regressions!E108, 1), NA())</f>
        <v>100</v>
      </c>
      <c r="F98" s="308" t="e">
        <f>IF(ISNUMBER(Regressions!F108),ROUND(Regressions!F108, 1), NA())</f>
        <v>#N/A</v>
      </c>
      <c r="G98" s="395" t="e">
        <f>IF(ISNUMBER(Regressions!G108),ROUND(Regressions!G108, 1), NA())</f>
        <v>#N/A</v>
      </c>
      <c r="H98" s="396" t="e">
        <f>IF(ISNUMBER(Regressions!H108),ROUND(Regressions!H108, 1), NA())</f>
        <v>#N/A</v>
      </c>
      <c r="I98" s="397" t="e">
        <f>IF(ISNUMBER(Regressions!I108),ROUND(Regressions!I108, 1), NA())</f>
        <v>#N/A</v>
      </c>
      <c r="J98" s="398" t="e">
        <f>IF(ISNUMBER(Regressions!J108),ROUND(Regressions!J108, 1), NA())</f>
        <v>#N/A</v>
      </c>
      <c r="K98" s="308" t="e">
        <f>IF(ISNUMBER(Regressions!K108),ROUND(Regressions!K108, 1), NA())</f>
        <v>#N/A</v>
      </c>
      <c r="L98" s="399" t="e">
        <f>IF(ISNUMBER(Regressions!L108),ROUND(Regressions!L108, 1), NA())</f>
        <v>#N/A</v>
      </c>
      <c r="M98" s="396" t="e">
        <f>IF(ISNUMBER(Regressions!M108),ROUND(Regressions!M108, 1), NA())</f>
        <v>#N/A</v>
      </c>
      <c r="N98" s="400" t="e">
        <f>IF(ISNUMBER(Regressions!N108),ROUND(Regressions!N108, 1), NA())</f>
        <v>#N/A</v>
      </c>
      <c r="O98" s="394" t="e">
        <f>IF(ISNUMBER(Regressions!O108),ROUND(Regressions!O108, 1), NA())</f>
        <v>#N/A</v>
      </c>
      <c r="P98" s="308" t="e">
        <f>IF(ISNUMBER(Regressions!P108),ROUND(Regressions!P108, 1), NA())</f>
        <v>#N/A</v>
      </c>
      <c r="Q98" s="401" t="e">
        <f>IF(ISNUMBER(Regressions!Q108),ROUND(Regressions!Q108, 1), NA())</f>
        <v>#N/A</v>
      </c>
      <c r="R98" s="396" t="e">
        <f>IF(ISNUMBER(Regressions!R108),ROUND(Regressions!R108, 1), NA())</f>
        <v>#N/A</v>
      </c>
      <c r="S98" s="397" t="e">
        <f>IF(ISNUMBER(Regressions!S108),ROUND(Regressions!S108, 1), NA())</f>
        <v>#N/A</v>
      </c>
    </row>
    <row r="99" x14ac:dyDescent="0.2">
      <c r="A99" s="244" t="str">
        <f>IF(ISBLANK(Regressions!A109), " ", Regressions!A109)</f>
        <v>Peru</v>
      </c>
      <c r="B99" s="239">
        <f>IF(ISBLANK(Regressions!B109), " ", Regressions!B109)</f>
        <v>2010</v>
      </c>
      <c r="C99" s="242" t="str">
        <f>IF(ISBLANK(Regressions!C109), " ", Regressions!C109)</f>
        <v>Secondary</v>
      </c>
      <c r="D99" s="246">
        <f>IF(ISBLANK(Regressions!D109), " ", Regressions!D109)</f>
        <v>2824278</v>
      </c>
      <c r="E99" s="394">
        <f>IF(ISNUMBER(Regressions!E109),ROUND(Regressions!E109, 1), NA())</f>
        <v>100</v>
      </c>
      <c r="F99" s="308" t="e">
        <f>IF(ISNUMBER(Regressions!F109),ROUND(Regressions!F109, 1), NA())</f>
        <v>#N/A</v>
      </c>
      <c r="G99" s="395" t="e">
        <f>IF(ISNUMBER(Regressions!G109),ROUND(Regressions!G109, 1), NA())</f>
        <v>#N/A</v>
      </c>
      <c r="H99" s="396" t="e">
        <f>IF(ISNUMBER(Regressions!H109),ROUND(Regressions!H109, 1), NA())</f>
        <v>#N/A</v>
      </c>
      <c r="I99" s="397" t="e">
        <f>IF(ISNUMBER(Regressions!I109),ROUND(Regressions!I109, 1), NA())</f>
        <v>#N/A</v>
      </c>
      <c r="J99" s="398" t="e">
        <f>IF(ISNUMBER(Regressions!J109),ROUND(Regressions!J109, 1), NA())</f>
        <v>#N/A</v>
      </c>
      <c r="K99" s="308" t="e">
        <f>IF(ISNUMBER(Regressions!K109),ROUND(Regressions!K109, 1), NA())</f>
        <v>#N/A</v>
      </c>
      <c r="L99" s="399" t="e">
        <f>IF(ISNUMBER(Regressions!L109),ROUND(Regressions!L109, 1), NA())</f>
        <v>#N/A</v>
      </c>
      <c r="M99" s="396" t="e">
        <f>IF(ISNUMBER(Regressions!M109),ROUND(Regressions!M109, 1), NA())</f>
        <v>#N/A</v>
      </c>
      <c r="N99" s="400" t="e">
        <f>IF(ISNUMBER(Regressions!N109),ROUND(Regressions!N109, 1), NA())</f>
        <v>#N/A</v>
      </c>
      <c r="O99" s="394" t="e">
        <f>IF(ISNUMBER(Regressions!O109),ROUND(Regressions!O109, 1), NA())</f>
        <v>#N/A</v>
      </c>
      <c r="P99" s="308" t="e">
        <f>IF(ISNUMBER(Regressions!P109),ROUND(Regressions!P109, 1), NA())</f>
        <v>#N/A</v>
      </c>
      <c r="Q99" s="401" t="e">
        <f>IF(ISNUMBER(Regressions!Q109),ROUND(Regressions!Q109, 1), NA())</f>
        <v>#N/A</v>
      </c>
      <c r="R99" s="396" t="e">
        <f>IF(ISNUMBER(Regressions!R109),ROUND(Regressions!R109, 1), NA())</f>
        <v>#N/A</v>
      </c>
      <c r="S99" s="397" t="e">
        <f>IF(ISNUMBER(Regressions!S109),ROUND(Regressions!S109, 1), NA())</f>
        <v>#N/A</v>
      </c>
    </row>
    <row r="100" x14ac:dyDescent="0.2">
      <c r="A100" s="244" t="str">
        <f>IF(ISBLANK(Regressions!A110), " ", Regressions!A110)</f>
        <v>Peru</v>
      </c>
      <c r="B100" s="239">
        <f>IF(ISBLANK(Regressions!B110), " ", Regressions!B110)</f>
        <v>2011</v>
      </c>
      <c r="C100" s="242" t="str">
        <f>IF(ISBLANK(Regressions!C110), " ", Regressions!C110)</f>
        <v>Secondary</v>
      </c>
      <c r="D100" s="246">
        <f>IF(ISBLANK(Regressions!D110), " ", Regressions!D110)</f>
        <v>2805740</v>
      </c>
      <c r="E100" s="394">
        <f>IF(ISNUMBER(Regressions!E110),ROUND(Regressions!E110, 1), NA())</f>
        <v>100</v>
      </c>
      <c r="F100" s="308">
        <f>IF(ISNUMBER(Regressions!F110),ROUND(Regressions!F110, 1), NA())</f>
        <v>83.9</v>
      </c>
      <c r="G100" s="395">
        <f>IF(ISNUMBER(Regressions!G110),ROUND(Regressions!G110, 1), NA())</f>
        <v>72.900000000000006</v>
      </c>
      <c r="H100" s="396">
        <f>IF(ISNUMBER(Regressions!H110),ROUND(Regressions!H110, 1), NA())</f>
        <v>11</v>
      </c>
      <c r="I100" s="397">
        <f>IF(ISNUMBER(Regressions!I110),ROUND(Regressions!I110, 1), NA())</f>
        <v>16.100000000000001</v>
      </c>
      <c r="J100" s="398">
        <f>IF(ISNUMBER(Regressions!J110),ROUND(Regressions!J110, 1), NA())</f>
        <v>98.7</v>
      </c>
      <c r="K100" s="308">
        <f>IF(ISNUMBER(Regressions!K110),ROUND(Regressions!K110, 1), NA())</f>
        <v>96.6</v>
      </c>
      <c r="L100" s="399">
        <f>IF(ISNUMBER(Regressions!L110),ROUND(Regressions!L110, 1), NA())</f>
        <v>71.599999999999994</v>
      </c>
      <c r="M100" s="396">
        <f>IF(ISNUMBER(Regressions!M110),ROUND(Regressions!M110, 1), NA())</f>
        <v>25</v>
      </c>
      <c r="N100" s="400">
        <f>IF(ISNUMBER(Regressions!N110),ROUND(Regressions!N110, 1), NA())</f>
        <v>3.4</v>
      </c>
      <c r="O100" s="394">
        <f>IF(ISNUMBER(Regressions!O110),ROUND(Regressions!O110, 1), NA())</f>
        <v>91.2</v>
      </c>
      <c r="P100" s="308">
        <f>IF(ISNUMBER(Regressions!P110),ROUND(Regressions!P110, 1), NA())</f>
        <v>78.2</v>
      </c>
      <c r="Q100" s="401" t="e">
        <f>IF(ISNUMBER(Regressions!Q110),ROUND(Regressions!Q110, 1), NA())</f>
        <v>#N/A</v>
      </c>
      <c r="R100" s="396">
        <f>IF(ISNUMBER(Regressions!R110),ROUND(Regressions!R110, 1), NA())</f>
        <v>78.2</v>
      </c>
      <c r="S100" s="397">
        <f>IF(ISNUMBER(Regressions!S110),ROUND(Regressions!S110, 1), NA())</f>
        <v>21.8</v>
      </c>
    </row>
    <row r="101" x14ac:dyDescent="0.2">
      <c r="A101" s="244" t="str">
        <f>IF(ISBLANK(Regressions!A111), " ", Regressions!A111)</f>
        <v>Peru</v>
      </c>
      <c r="B101" s="239">
        <f>IF(ISBLANK(Regressions!B111), " ", Regressions!B111)</f>
        <v>2012</v>
      </c>
      <c r="C101" s="242" t="str">
        <f>IF(ISBLANK(Regressions!C111), " ", Regressions!C111)</f>
        <v>Secondary</v>
      </c>
      <c r="D101" s="246">
        <f>IF(ISBLANK(Regressions!D111), " ", Regressions!D111)</f>
        <v>2794769</v>
      </c>
      <c r="E101" s="394">
        <f>IF(ISNUMBER(Regressions!E111),ROUND(Regressions!E111, 1), NA())</f>
        <v>100</v>
      </c>
      <c r="F101" s="308">
        <f>IF(ISNUMBER(Regressions!F111),ROUND(Regressions!F111, 1), NA())</f>
        <v>83.9</v>
      </c>
      <c r="G101" s="395">
        <f>IF(ISNUMBER(Regressions!G111),ROUND(Regressions!G111, 1), NA())</f>
        <v>72.900000000000006</v>
      </c>
      <c r="H101" s="396">
        <f>IF(ISNUMBER(Regressions!H111),ROUND(Regressions!H111, 1), NA())</f>
        <v>11</v>
      </c>
      <c r="I101" s="397">
        <f>IF(ISNUMBER(Regressions!I111),ROUND(Regressions!I111, 1), NA())</f>
        <v>16.100000000000001</v>
      </c>
      <c r="J101" s="398">
        <f>IF(ISNUMBER(Regressions!J111),ROUND(Regressions!J111, 1), NA())</f>
        <v>98.7</v>
      </c>
      <c r="K101" s="308">
        <f>IF(ISNUMBER(Regressions!K111),ROUND(Regressions!K111, 1), NA())</f>
        <v>96.6</v>
      </c>
      <c r="L101" s="399">
        <f>IF(ISNUMBER(Regressions!L111),ROUND(Regressions!L111, 1), NA())</f>
        <v>71.599999999999994</v>
      </c>
      <c r="M101" s="396">
        <f>IF(ISNUMBER(Regressions!M111),ROUND(Regressions!M111, 1), NA())</f>
        <v>25</v>
      </c>
      <c r="N101" s="400">
        <f>IF(ISNUMBER(Regressions!N111),ROUND(Regressions!N111, 1), NA())</f>
        <v>3.4</v>
      </c>
      <c r="O101" s="394">
        <f>IF(ISNUMBER(Regressions!O111),ROUND(Regressions!O111, 1), NA())</f>
        <v>91.2</v>
      </c>
      <c r="P101" s="308">
        <f>IF(ISNUMBER(Regressions!P111),ROUND(Regressions!P111, 1), NA())</f>
        <v>78.2</v>
      </c>
      <c r="Q101" s="401" t="e">
        <f>IF(ISNUMBER(Regressions!Q111),ROUND(Regressions!Q111, 1), NA())</f>
        <v>#N/A</v>
      </c>
      <c r="R101" s="396">
        <f>IF(ISNUMBER(Regressions!R111),ROUND(Regressions!R111, 1), NA())</f>
        <v>78.2</v>
      </c>
      <c r="S101" s="397">
        <f>IF(ISNUMBER(Regressions!S111),ROUND(Regressions!S111, 1), NA())</f>
        <v>21.8</v>
      </c>
    </row>
    <row r="102" x14ac:dyDescent="0.2">
      <c r="A102" s="244" t="str">
        <f>IF(ISBLANK(Regressions!A112), " ", Regressions!A112)</f>
        <v>Peru</v>
      </c>
      <c r="B102" s="239">
        <f>IF(ISBLANK(Regressions!B112), " ", Regressions!B112)</f>
        <v>2013</v>
      </c>
      <c r="C102" s="242" t="str">
        <f>IF(ISBLANK(Regressions!C112), " ", Regressions!C112)</f>
        <v>Secondary</v>
      </c>
      <c r="D102" s="246">
        <f>IF(ISBLANK(Regressions!D112), " ", Regressions!D112)</f>
        <v>2790468</v>
      </c>
      <c r="E102" s="394">
        <f>IF(ISNUMBER(Regressions!E112),ROUND(Regressions!E112, 1), NA())</f>
        <v>100</v>
      </c>
      <c r="F102" s="308">
        <f>IF(ISNUMBER(Regressions!F112),ROUND(Regressions!F112, 1), NA())</f>
        <v>83.9</v>
      </c>
      <c r="G102" s="395">
        <f>IF(ISNUMBER(Regressions!G112),ROUND(Regressions!G112, 1), NA())</f>
        <v>72.900000000000006</v>
      </c>
      <c r="H102" s="396">
        <f>IF(ISNUMBER(Regressions!H112),ROUND(Regressions!H112, 1), NA())</f>
        <v>11</v>
      </c>
      <c r="I102" s="397">
        <f>IF(ISNUMBER(Regressions!I112),ROUND(Regressions!I112, 1), NA())</f>
        <v>16.100000000000001</v>
      </c>
      <c r="J102" s="398">
        <f>IF(ISNUMBER(Regressions!J112),ROUND(Regressions!J112, 1), NA())</f>
        <v>98.7</v>
      </c>
      <c r="K102" s="308">
        <f>IF(ISNUMBER(Regressions!K112),ROUND(Regressions!K112, 1), NA())</f>
        <v>96.6</v>
      </c>
      <c r="L102" s="399">
        <f>IF(ISNUMBER(Regressions!L112),ROUND(Regressions!L112, 1), NA())</f>
        <v>71.599999999999994</v>
      </c>
      <c r="M102" s="396">
        <f>IF(ISNUMBER(Regressions!M112),ROUND(Regressions!M112, 1), NA())</f>
        <v>25</v>
      </c>
      <c r="N102" s="400">
        <f>IF(ISNUMBER(Regressions!N112),ROUND(Regressions!N112, 1), NA())</f>
        <v>3.4</v>
      </c>
      <c r="O102" s="394">
        <f>IF(ISNUMBER(Regressions!O112),ROUND(Regressions!O112, 1), NA())</f>
        <v>91.2</v>
      </c>
      <c r="P102" s="308">
        <f>IF(ISNUMBER(Regressions!P112),ROUND(Regressions!P112, 1), NA())</f>
        <v>78.2</v>
      </c>
      <c r="Q102" s="401" t="e">
        <f>IF(ISNUMBER(Regressions!Q112),ROUND(Regressions!Q112, 1), NA())</f>
        <v>#N/A</v>
      </c>
      <c r="R102" s="396">
        <f>IF(ISNUMBER(Regressions!R112),ROUND(Regressions!R112, 1), NA())</f>
        <v>78.2</v>
      </c>
      <c r="S102" s="397">
        <f>IF(ISNUMBER(Regressions!S112),ROUND(Regressions!S112, 1), NA())</f>
        <v>21.8</v>
      </c>
    </row>
    <row r="103" x14ac:dyDescent="0.2">
      <c r="A103" s="244" t="str">
        <f>IF(ISBLANK(Regressions!A113), " ", Regressions!A113)</f>
        <v>Peru</v>
      </c>
      <c r="B103" s="239">
        <f>IF(ISBLANK(Regressions!B113), " ", Regressions!B113)</f>
        <v>2014</v>
      </c>
      <c r="C103" s="242" t="str">
        <f>IF(ISBLANK(Regressions!C113), " ", Regressions!C113)</f>
        <v>Secondary</v>
      </c>
      <c r="D103" s="246">
        <f>IF(ISBLANK(Regressions!D113), " ", Regressions!D113)</f>
        <v>2793177</v>
      </c>
      <c r="E103" s="394">
        <f>IF(ISNUMBER(Regressions!E113),ROUND(Regressions!E113, 1), NA())</f>
        <v>100</v>
      </c>
      <c r="F103" s="308">
        <f>IF(ISNUMBER(Regressions!F113),ROUND(Regressions!F113, 1), NA())</f>
        <v>83.9</v>
      </c>
      <c r="G103" s="395">
        <f>IF(ISNUMBER(Regressions!G113),ROUND(Regressions!G113, 1), NA())</f>
        <v>72.900000000000006</v>
      </c>
      <c r="H103" s="396">
        <f>IF(ISNUMBER(Regressions!H113),ROUND(Regressions!H113, 1), NA())</f>
        <v>11</v>
      </c>
      <c r="I103" s="397">
        <f>IF(ISNUMBER(Regressions!I113),ROUND(Regressions!I113, 1), NA())</f>
        <v>16.100000000000001</v>
      </c>
      <c r="J103" s="398">
        <f>IF(ISNUMBER(Regressions!J113),ROUND(Regressions!J113, 1), NA())</f>
        <v>98.7</v>
      </c>
      <c r="K103" s="308">
        <f>IF(ISNUMBER(Regressions!K113),ROUND(Regressions!K113, 1), NA())</f>
        <v>96.6</v>
      </c>
      <c r="L103" s="399">
        <f>IF(ISNUMBER(Regressions!L113),ROUND(Regressions!L113, 1), NA())</f>
        <v>71.599999999999994</v>
      </c>
      <c r="M103" s="396">
        <f>IF(ISNUMBER(Regressions!M113),ROUND(Regressions!M113, 1), NA())</f>
        <v>25</v>
      </c>
      <c r="N103" s="400">
        <f>IF(ISNUMBER(Regressions!N113),ROUND(Regressions!N113, 1), NA())</f>
        <v>3.4</v>
      </c>
      <c r="O103" s="394">
        <f>IF(ISNUMBER(Regressions!O113),ROUND(Regressions!O113, 1), NA())</f>
        <v>91.2</v>
      </c>
      <c r="P103" s="308">
        <f>IF(ISNUMBER(Regressions!P113),ROUND(Regressions!P113, 1), NA())</f>
        <v>78.2</v>
      </c>
      <c r="Q103" s="401" t="e">
        <f>IF(ISNUMBER(Regressions!Q113),ROUND(Regressions!Q113, 1), NA())</f>
        <v>#N/A</v>
      </c>
      <c r="R103" s="396">
        <f>IF(ISNUMBER(Regressions!R113),ROUND(Regressions!R113, 1), NA())</f>
        <v>78.2</v>
      </c>
      <c r="S103" s="397">
        <f>IF(ISNUMBER(Regressions!S113),ROUND(Regressions!S113, 1), NA())</f>
        <v>21.8</v>
      </c>
    </row>
    <row r="104" x14ac:dyDescent="0.2">
      <c r="A104" s="244" t="str">
        <f>IF(ISBLANK(Regressions!A114), " ", Regressions!A114)</f>
        <v>Peru</v>
      </c>
      <c r="B104" s="239">
        <f>IF(ISBLANK(Regressions!B114), " ", Regressions!B114)</f>
        <v>2015</v>
      </c>
      <c r="C104" s="242" t="str">
        <f>IF(ISBLANK(Regressions!C114), " ", Regressions!C114)</f>
        <v>Secondary</v>
      </c>
      <c r="D104" s="246">
        <f>IF(ISBLANK(Regressions!D114), " ", Regressions!D114)</f>
        <v>2800715</v>
      </c>
      <c r="E104" s="394">
        <f>IF(ISNUMBER(Regressions!E114),ROUND(Regressions!E114, 1), NA())</f>
        <v>100</v>
      </c>
      <c r="F104" s="308">
        <f>IF(ISNUMBER(Regressions!F114),ROUND(Regressions!F114, 1), NA())</f>
        <v>83.9</v>
      </c>
      <c r="G104" s="395">
        <f>IF(ISNUMBER(Regressions!G114),ROUND(Regressions!G114, 1), NA())</f>
        <v>72.900000000000006</v>
      </c>
      <c r="H104" s="396">
        <f>IF(ISNUMBER(Regressions!H114),ROUND(Regressions!H114, 1), NA())</f>
        <v>11</v>
      </c>
      <c r="I104" s="397">
        <f>IF(ISNUMBER(Regressions!I114),ROUND(Regressions!I114, 1), NA())</f>
        <v>16.100000000000001</v>
      </c>
      <c r="J104" s="398">
        <f>IF(ISNUMBER(Regressions!J114),ROUND(Regressions!J114, 1), NA())</f>
        <v>98.7</v>
      </c>
      <c r="K104" s="308">
        <f>IF(ISNUMBER(Regressions!K114),ROUND(Regressions!K114, 1), NA())</f>
        <v>96.6</v>
      </c>
      <c r="L104" s="399">
        <f>IF(ISNUMBER(Regressions!L114),ROUND(Regressions!L114, 1), NA())</f>
        <v>71.599999999999994</v>
      </c>
      <c r="M104" s="396">
        <f>IF(ISNUMBER(Regressions!M114),ROUND(Regressions!M114, 1), NA())</f>
        <v>25</v>
      </c>
      <c r="N104" s="400">
        <f>IF(ISNUMBER(Regressions!N114),ROUND(Regressions!N114, 1), NA())</f>
        <v>3.4</v>
      </c>
      <c r="O104" s="394">
        <f>IF(ISNUMBER(Regressions!O114),ROUND(Regressions!O114, 1), NA())</f>
        <v>91.2</v>
      </c>
      <c r="P104" s="308">
        <f>IF(ISNUMBER(Regressions!P114),ROUND(Regressions!P114, 1), NA())</f>
        <v>78.2</v>
      </c>
      <c r="Q104" s="401" t="e">
        <f>IF(ISNUMBER(Regressions!Q114),ROUND(Regressions!Q114, 1), NA())</f>
        <v>#N/A</v>
      </c>
      <c r="R104" s="396">
        <f>IF(ISNUMBER(Regressions!R114),ROUND(Regressions!R114, 1), NA())</f>
        <v>78.2</v>
      </c>
      <c r="S104" s="397">
        <f>IF(ISNUMBER(Regressions!S114),ROUND(Regressions!S114, 1), NA())</f>
        <v>21.8</v>
      </c>
    </row>
    <row r="105" x14ac:dyDescent="0.2">
      <c r="A105" s="371" t="str">
        <f>IF(ISBLANK(Regressions!A115), " ", Regressions!A115)</f>
        <v>Peru</v>
      </c>
      <c r="B105" s="372">
        <f>IF(ISBLANK(Regressions!B115), " ", Regressions!B115)</f>
        <v>2016</v>
      </c>
      <c r="C105" s="373" t="str">
        <f>IF(ISBLANK(Regressions!C115), " ", Regressions!C115)</f>
        <v>Secondary</v>
      </c>
      <c r="D105" s="374">
        <f>IF(ISBLANK(Regressions!D115), " ", Regressions!D115)</f>
        <v>2808472</v>
      </c>
      <c r="E105" s="402">
        <f>IF(ISNUMBER(Regressions!E115),ROUND(Regressions!E115, 1), NA())</f>
        <v>100</v>
      </c>
      <c r="F105" s="309">
        <f>IF(ISNUMBER(Regressions!F115),ROUND(Regressions!F115, 1), NA())</f>
        <v>83.9</v>
      </c>
      <c r="G105" s="403">
        <f>IF(ISNUMBER(Regressions!G115),ROUND(Regressions!G115, 1), NA())</f>
        <v>72.900000000000006</v>
      </c>
      <c r="H105" s="404">
        <f>IF(ISNUMBER(Regressions!H115),ROUND(Regressions!H115, 1), NA())</f>
        <v>11</v>
      </c>
      <c r="I105" s="405">
        <f>IF(ISNUMBER(Regressions!I115),ROUND(Regressions!I115, 1), NA())</f>
        <v>16.100000000000001</v>
      </c>
      <c r="J105" s="406">
        <f>IF(ISNUMBER(Regressions!J115),ROUND(Regressions!J115, 1), NA())</f>
        <v>98.7</v>
      </c>
      <c r="K105" s="309">
        <f>IF(ISNUMBER(Regressions!K115),ROUND(Regressions!K115, 1), NA())</f>
        <v>96.6</v>
      </c>
      <c r="L105" s="407">
        <f>IF(ISNUMBER(Regressions!L115),ROUND(Regressions!L115, 1), NA())</f>
        <v>71.599999999999994</v>
      </c>
      <c r="M105" s="404">
        <f>IF(ISNUMBER(Regressions!M115),ROUND(Regressions!M115, 1), NA())</f>
        <v>25</v>
      </c>
      <c r="N105" s="408">
        <f>IF(ISNUMBER(Regressions!N115),ROUND(Regressions!N115, 1), NA())</f>
        <v>3.4</v>
      </c>
      <c r="O105" s="402">
        <f>IF(ISNUMBER(Regressions!O115),ROUND(Regressions!O115, 1), NA())</f>
        <v>91.2</v>
      </c>
      <c r="P105" s="309">
        <f>IF(ISNUMBER(Regressions!P115),ROUND(Regressions!P115, 1), NA())</f>
        <v>78.2</v>
      </c>
      <c r="Q105" s="409" t="e">
        <f>IF(ISNUMBER(Regressions!Q115),ROUND(Regressions!Q115, 1), NA())</f>
        <v>#N/A</v>
      </c>
      <c r="R105" s="404">
        <f>IF(ISNUMBER(Regressions!R115),ROUND(Regressions!R115, 1), NA())</f>
        <v>78.2</v>
      </c>
      <c r="S105" s="405">
        <f>IF(ISNUMBER(Regressions!S115),ROUND(Regressions!S115, 1), NA())</f>
        <v>21.8</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63"/>
      <c r="I1" s="563"/>
      <c r="J1" s="563"/>
      <c r="K1" s="563"/>
      <c r="L1" s="563"/>
      <c r="M1" s="563"/>
      <c r="N1" s="563"/>
      <c r="O1" s="563"/>
      <c r="P1" s="563"/>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v>73.066019999999995</v>
      </c>
      <c r="D4">
        <v>85.843423000000001</v>
      </c>
      <c r="E4">
        <v>56.551992599999998</v>
      </c>
      <c r="F4">
        <v>76.413641499999997</v>
      </c>
      <c r="G4">
        <v>70.908112799999998</v>
      </c>
      <c r="H4">
        <v>72.900000000000006</v>
      </c>
      <c r="I4" s="71"/>
      <c r="J4" s="69" t="s">
        <v>35</v>
      </c>
      <c r="K4">
        <v>2016</v>
      </c>
      <c r="L4">
        <v>68.465453909999994</v>
      </c>
      <c r="M4">
        <v>86.041995880000002</v>
      </c>
      <c r="N4">
        <v>46.658985970000003</v>
      </c>
      <c r="O4">
        <v>61.888428500000003</v>
      </c>
      <c r="P4">
        <v>69.516487459999993</v>
      </c>
      <c r="Q4">
        <v>71.562074999999993</v>
      </c>
      <c r="R4" s="68"/>
      <c r="S4" s="69" t="s">
        <v>35</v>
      </c>
      <c r="T4">
        <v>2016</v>
      </c>
      <c r="U4"/>
      <c r="V4"/>
      <c r="W4"/>
      <c r="X4"/>
      <c r="Y4"/>
      <c r="Z4"/>
      <c r="AA4" s="68"/>
      <c r="AB4" s="68"/>
      <c r="AC4" s="68"/>
      <c r="AD4" s="68"/>
      <c r="AE4" s="68"/>
      <c r="AF4" s="68"/>
      <c r="AG4" s="68"/>
    </row>
    <row r="5" ht="15.75" x14ac:dyDescent="0.25">
      <c r="A5" s="69" t="s">
        <v>36</v>
      </c>
      <c r="B5">
        <v>2016</v>
      </c>
      <c r="C5">
        <v>5.1058649420000002</v>
      </c>
      <c r="D5">
        <v>7.1851224069999997</v>
      </c>
      <c r="E5">
        <v>5.6091088620000003</v>
      </c>
      <c r="F5">
        <v>9.4153585</v>
      </c>
      <c r="G5">
        <v>8.3468052329999995</v>
      </c>
      <c r="H5">
        <v>10.96</v>
      </c>
      <c r="I5" s="71"/>
      <c r="J5" s="69" t="s">
        <v>36</v>
      </c>
      <c r="K5">
        <v>2016</v>
      </c>
      <c r="L5">
        <v>27.70954609</v>
      </c>
      <c r="M5">
        <v>12.789921039999999</v>
      </c>
      <c r="N5">
        <v>45.329514029999999</v>
      </c>
      <c r="O5">
        <v>34.111071500000001</v>
      </c>
      <c r="P5">
        <v>26.348012539999999</v>
      </c>
      <c r="Q5">
        <v>25.012924999999999</v>
      </c>
      <c r="R5" s="68"/>
      <c r="S5" s="69" t="s">
        <v>36</v>
      </c>
      <c r="T5">
        <v>2016</v>
      </c>
      <c r="U5">
        <v>78.2</v>
      </c>
      <c r="V5">
        <v>84.5</v>
      </c>
      <c r="W5">
        <v>67.62</v>
      </c>
      <c r="X5">
        <v>79.28</v>
      </c>
      <c r="Y5">
        <v>78.12</v>
      </c>
      <c r="Z5">
        <v>78.2</v>
      </c>
      <c r="AA5" s="68"/>
      <c r="AB5" s="68"/>
      <c r="AC5" s="68"/>
      <c r="AD5" s="68"/>
      <c r="AE5" s="68"/>
      <c r="AF5" s="68"/>
      <c r="AG5" s="68"/>
    </row>
    <row r="6" s="48" customFormat="true" ht="15.75" x14ac:dyDescent="0.25">
      <c r="A6" s="69" t="s">
        <v>37</v>
      </c>
      <c r="B6">
        <v>2016</v>
      </c>
      <c r="C6">
        <v>21.828115059999998</v>
      </c>
      <c r="D6">
        <v>6.9714545929999998</v>
      </c>
      <c r="E6">
        <v>37.838898540000002</v>
      </c>
      <c r="F6">
        <v>14.170999999999999</v>
      </c>
      <c r="G6">
        <v>20.745081970000001</v>
      </c>
      <c r="H6">
        <v>16.14</v>
      </c>
      <c r="I6" s="71"/>
      <c r="J6" s="69" t="s">
        <v>37</v>
      </c>
      <c r="K6">
        <v>2016</v>
      </c>
      <c r="L6">
        <v>3.8250000000000002</v>
      </c>
      <c r="M6">
        <v>1.1680830799999999</v>
      </c>
      <c r="N6">
        <v>8.0114999999999998</v>
      </c>
      <c r="O6">
        <v>4.0004999999999997</v>
      </c>
      <c r="P6">
        <v>4.1355000000000004</v>
      </c>
      <c r="Q6">
        <v>3.4249999999999998</v>
      </c>
      <c r="R6" s="67"/>
      <c r="S6" s="69" t="s">
        <v>37</v>
      </c>
      <c r="T6">
        <v>2016</v>
      </c>
      <c r="U6">
        <v>21.8</v>
      </c>
      <c r="V6">
        <v>15.5</v>
      </c>
      <c r="W6">
        <v>32.380000000000003</v>
      </c>
      <c r="X6">
        <v>20.72</v>
      </c>
      <c r="Y6">
        <v>21.88</v>
      </c>
      <c r="Z6">
        <v>21.8</v>
      </c>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1"/>
      <c r="Q12" s="160"/>
      <c r="R12" s="119"/>
    </row>
    <row r="13" s="83" customFormat="true" ht="12" x14ac:dyDescent="0.2">
      <c r="A13" s="82" t="s">
        <v>51</v>
      </c>
      <c r="B13" s="136" t="s">
        <v>42</v>
      </c>
      <c r="C13" s="82" t="s">
        <v>102</v>
      </c>
      <c r="D13" s="82" t="s">
        <v>52</v>
      </c>
      <c r="E13" s="82" t="s">
        <v>224</v>
      </c>
      <c r="F13" s="82" t="s">
        <v>103</v>
      </c>
      <c r="G13" s="82" t="s">
        <v>104</v>
      </c>
      <c r="H13" s="82" t="s">
        <v>105</v>
      </c>
      <c r="I13" s="82" t="s">
        <v>106</v>
      </c>
      <c r="J13" s="82" t="s">
        <v>225</v>
      </c>
      <c r="K13" s="82" t="s">
        <v>107</v>
      </c>
      <c r="L13" s="82" t="s">
        <v>108</v>
      </c>
      <c r="M13" s="82" t="s">
        <v>109</v>
      </c>
      <c r="N13" s="82" t="s">
        <v>110</v>
      </c>
      <c r="O13" s="83" t="s">
        <v>142</v>
      </c>
      <c r="P13" s="83" t="s">
        <v>178</v>
      </c>
      <c r="Q13" s="82" t="s">
        <v>111</v>
      </c>
      <c r="R13" s="82" t="s">
        <v>112</v>
      </c>
      <c r="S13" s="121" t="s">
        <v>113</v>
      </c>
    </row>
    <row r="14" s="80" customFormat="true" ht="15.75" x14ac:dyDescent="0.25">
      <c r="A14" s="127" t="s">
        <v>180</v>
      </c>
      <c r="B14">
        <v>2000</v>
      </c>
      <c r="C14" s="129" t="s">
        <v>7</v>
      </c>
      <c r="D14">
        <v>8193307</v>
      </c>
      <c r="E14">
        <v>100</v>
      </c>
      <c r="F14">
        <v>72.468385471898273</v>
      </c>
      <c r="G14"/>
      <c r="H14"/>
      <c r="I14">
        <v>27.531614528101727</v>
      </c>
      <c r="J14"/>
      <c r="K14"/>
      <c r="L14"/>
      <c r="M14"/>
      <c r="N14"/>
      <c r="O14"/>
      <c r="P14"/>
      <c r="Q14"/>
      <c r="R14"/>
      <c r="S14"/>
      <c r="T14" s="128"/>
    </row>
    <row r="15" s="80" customFormat="true" ht="15.75" x14ac:dyDescent="0.25">
      <c r="A15" s="127" t="s">
        <v>180</v>
      </c>
      <c r="B15">
        <v>2001</v>
      </c>
      <c r="C15" s="129" t="s">
        <v>7</v>
      </c>
      <c r="D15">
        <v>8205414</v>
      </c>
      <c r="E15">
        <v>100</v>
      </c>
      <c r="F15">
        <v>72.468385471898273</v>
      </c>
      <c r="G15"/>
      <c r="H15"/>
      <c r="I15">
        <v>27.531614528101727</v>
      </c>
      <c r="J15"/>
      <c r="K15"/>
      <c r="L15"/>
      <c r="M15"/>
      <c r="N15"/>
      <c r="O15"/>
      <c r="P15"/>
      <c r="Q15"/>
      <c r="R15"/>
      <c r="S15"/>
      <c r="T15" s="128"/>
    </row>
    <row r="16" s="80" customFormat="true" ht="15.75" x14ac:dyDescent="0.25">
      <c r="A16" s="127" t="s">
        <v>180</v>
      </c>
      <c r="B16">
        <v>2002</v>
      </c>
      <c r="C16" s="129" t="s">
        <v>7</v>
      </c>
      <c r="D16">
        <v>8197634</v>
      </c>
      <c r="E16">
        <v>100</v>
      </c>
      <c r="F16">
        <v>72.468385471898273</v>
      </c>
      <c r="G16"/>
      <c r="H16"/>
      <c r="I16">
        <v>27.531614528101727</v>
      </c>
      <c r="J16"/>
      <c r="K16"/>
      <c r="L16"/>
      <c r="M16"/>
      <c r="N16"/>
      <c r="O16"/>
      <c r="P16"/>
      <c r="Q16"/>
      <c r="R16"/>
      <c r="S16"/>
      <c r="T16" s="128"/>
    </row>
    <row r="17" s="80" customFormat="true" ht="15.75" x14ac:dyDescent="0.25">
      <c r="A17" s="127" t="s">
        <v>180</v>
      </c>
      <c r="B17">
        <v>2003</v>
      </c>
      <c r="C17" s="129" t="s">
        <v>7</v>
      </c>
      <c r="D17">
        <v>8174477</v>
      </c>
      <c r="E17">
        <v>100</v>
      </c>
      <c r="F17">
        <v>72.468385471898273</v>
      </c>
      <c r="G17"/>
      <c r="H17"/>
      <c r="I17">
        <v>27.531614528101727</v>
      </c>
      <c r="J17"/>
      <c r="K17"/>
      <c r="L17"/>
      <c r="M17"/>
      <c r="N17"/>
      <c r="O17"/>
      <c r="P17"/>
      <c r="Q17"/>
      <c r="R17"/>
      <c r="S17"/>
      <c r="T17" s="128"/>
    </row>
    <row r="18" s="80" customFormat="true" ht="15.75" x14ac:dyDescent="0.25">
      <c r="A18" s="127" t="s">
        <v>180</v>
      </c>
      <c r="B18">
        <v>2004</v>
      </c>
      <c r="C18" s="129" t="s">
        <v>7</v>
      </c>
      <c r="D18">
        <v>8145236</v>
      </c>
      <c r="E18">
        <v>100</v>
      </c>
      <c r="F18">
        <v>72.468385471898273</v>
      </c>
      <c r="G18">
        <v>58.937860000000001</v>
      </c>
      <c r="H18">
        <v>13.530525471898272</v>
      </c>
      <c r="I18">
        <v>27.531614528101727</v>
      </c>
      <c r="J18">
        <v>95.860000000000014</v>
      </c>
      <c r="K18">
        <v>87.975000000000364</v>
      </c>
      <c r="L18">
        <v>44.617814455281412</v>
      </c>
      <c r="M18">
        <v>43.357185544718952</v>
      </c>
      <c r="N18">
        <v>12.024999999999636</v>
      </c>
      <c r="O18">
        <v>86</v>
      </c>
      <c r="P18">
        <v>68.599999999999909</v>
      </c>
      <c r="Q18"/>
      <c r="R18">
        <v>68.599999999999909</v>
      </c>
      <c r="S18">
        <v>31.400000000000091</v>
      </c>
      <c r="T18" s="128"/>
    </row>
    <row r="19" s="80" customFormat="true" ht="15.75" x14ac:dyDescent="0.25">
      <c r="A19" s="127" t="s">
        <v>180</v>
      </c>
      <c r="B19">
        <v>2005</v>
      </c>
      <c r="C19" s="129" t="s">
        <v>7</v>
      </c>
      <c r="D19">
        <v>8105769</v>
      </c>
      <c r="E19">
        <v>100</v>
      </c>
      <c r="F19">
        <v>72.943677094379723</v>
      </c>
      <c r="G19">
        <v>58.937860000000001</v>
      </c>
      <c r="H19">
        <v>14.005817094379722</v>
      </c>
      <c r="I19">
        <v>27.056322905620277</v>
      </c>
      <c r="J19">
        <v>95.860000000000014</v>
      </c>
      <c r="K19">
        <v>87.975000000000364</v>
      </c>
      <c r="L19">
        <v>44.617814455281412</v>
      </c>
      <c r="M19">
        <v>43.357185544718952</v>
      </c>
      <c r="N19">
        <v>12.024999999999636</v>
      </c>
      <c r="O19">
        <v>86</v>
      </c>
      <c r="P19">
        <v>68.599999999999909</v>
      </c>
      <c r="Q19"/>
      <c r="R19">
        <v>68.599999999999909</v>
      </c>
      <c r="S19">
        <v>31.400000000000091</v>
      </c>
      <c r="T19" s="128"/>
    </row>
    <row r="20" s="80" customFormat="true" ht="15.75" x14ac:dyDescent="0.25">
      <c r="A20" s="127" t="s">
        <v>180</v>
      </c>
      <c r="B20">
        <v>2006</v>
      </c>
      <c r="C20" s="129" t="s">
        <v>7</v>
      </c>
      <c r="D20">
        <v>8076109</v>
      </c>
      <c r="E20">
        <v>100</v>
      </c>
      <c r="F20">
        <v>73.418968716861173</v>
      </c>
      <c r="G20">
        <v>58.937860000000001</v>
      </c>
      <c r="H20">
        <v>14.481108716861172</v>
      </c>
      <c r="I20">
        <v>26.581031283138827</v>
      </c>
      <c r="J20">
        <v>95.860000000000014</v>
      </c>
      <c r="K20">
        <v>87.975000000000364</v>
      </c>
      <c r="L20">
        <v>44.617814455281412</v>
      </c>
      <c r="M20">
        <v>43.357185544718952</v>
      </c>
      <c r="N20">
        <v>12.024999999999636</v>
      </c>
      <c r="O20">
        <v>86</v>
      </c>
      <c r="P20">
        <v>68.599999999999909</v>
      </c>
      <c r="Q20"/>
      <c r="R20">
        <v>68.599999999999909</v>
      </c>
      <c r="S20">
        <v>31.400000000000091</v>
      </c>
      <c r="T20" s="128"/>
    </row>
    <row r="21" s="80" customFormat="true" ht="15.75" x14ac:dyDescent="0.25">
      <c r="A21" s="127" t="s">
        <v>180</v>
      </c>
      <c r="B21">
        <v>2007</v>
      </c>
      <c r="C21" s="129" t="s">
        <v>7</v>
      </c>
      <c r="D21">
        <v>8053141</v>
      </c>
      <c r="E21">
        <v>100</v>
      </c>
      <c r="F21">
        <v>73.894260339342623</v>
      </c>
      <c r="G21">
        <v>58.937860000000001</v>
      </c>
      <c r="H21">
        <v>14.956400339342622</v>
      </c>
      <c r="I21">
        <v>26.105739660657377</v>
      </c>
      <c r="J21">
        <v>95.860000000000014</v>
      </c>
      <c r="K21">
        <v>87.975000000000364</v>
      </c>
      <c r="L21">
        <v>44.617814455281412</v>
      </c>
      <c r="M21">
        <v>43.357185544718952</v>
      </c>
      <c r="N21">
        <v>12.024999999999636</v>
      </c>
      <c r="O21">
        <v>86</v>
      </c>
      <c r="P21">
        <v>68.599999999999909</v>
      </c>
      <c r="Q21"/>
      <c r="R21">
        <v>68.599999999999909</v>
      </c>
      <c r="S21">
        <v>31.400000000000091</v>
      </c>
      <c r="T21" s="128"/>
    </row>
    <row r="22" s="80" customFormat="true" ht="15.75" x14ac:dyDescent="0.25">
      <c r="A22" s="127" t="s">
        <v>180</v>
      </c>
      <c r="B22">
        <v>2008</v>
      </c>
      <c r="C22" s="129" t="s">
        <v>7</v>
      </c>
      <c r="D22">
        <v>8033684</v>
      </c>
      <c r="E22">
        <v>100</v>
      </c>
      <c r="F22">
        <v>74.369551961824072</v>
      </c>
      <c r="G22">
        <v>58.937860000000001</v>
      </c>
      <c r="H22">
        <v>15.431691961824072</v>
      </c>
      <c r="I22">
        <v>25.630448038175928</v>
      </c>
      <c r="J22">
        <v>95.860000000000014</v>
      </c>
      <c r="K22">
        <v>87.975000000000364</v>
      </c>
      <c r="L22">
        <v>44.617814455281405</v>
      </c>
      <c r="M22">
        <v>43.357185544718959</v>
      </c>
      <c r="N22">
        <v>12.024999999999636</v>
      </c>
      <c r="O22">
        <v>86</v>
      </c>
      <c r="P22">
        <v>68.599999999999909</v>
      </c>
      <c r="Q22"/>
      <c r="R22">
        <v>68.599999999999909</v>
      </c>
      <c r="S22">
        <v>31.400000000000091</v>
      </c>
      <c r="T22" s="128"/>
    </row>
    <row r="23" s="80" customFormat="true" ht="15.75" x14ac:dyDescent="0.25">
      <c r="A23" s="127" t="s">
        <v>180</v>
      </c>
      <c r="B23">
        <v>2009</v>
      </c>
      <c r="C23" s="129" t="s">
        <v>7</v>
      </c>
      <c r="D23">
        <v>8007103</v>
      </c>
      <c r="E23">
        <v>100</v>
      </c>
      <c r="F23">
        <v>74.844843584305522</v>
      </c>
      <c r="G23">
        <v>60.703880000000026</v>
      </c>
      <c r="H23">
        <v>14.140963584305496</v>
      </c>
      <c r="I23">
        <v>25.155156415694478</v>
      </c>
      <c r="J23">
        <v>96.180000000000064</v>
      </c>
      <c r="K23">
        <v>89.000000000000455</v>
      </c>
      <c r="L23">
        <v>47.598769387191169</v>
      </c>
      <c r="M23">
        <v>41.401230612809286</v>
      </c>
      <c r="N23">
        <v>10.999999999999545</v>
      </c>
      <c r="O23">
        <v>86.5</v>
      </c>
      <c r="P23">
        <v>69.799999999999727</v>
      </c>
      <c r="Q23"/>
      <c r="R23">
        <v>69.799999999999727</v>
      </c>
      <c r="S23">
        <v>30.200000000000273</v>
      </c>
      <c r="T23" s="128"/>
    </row>
    <row r="24" s="80" customFormat="true" ht="15.75" x14ac:dyDescent="0.25">
      <c r="A24" s="127" t="s">
        <v>180</v>
      </c>
      <c r="B24">
        <v>2010</v>
      </c>
      <c r="C24" s="129" t="s">
        <v>7</v>
      </c>
      <c r="D24">
        <v>7984652</v>
      </c>
      <c r="E24">
        <v>100</v>
      </c>
      <c r="F24">
        <v>75.320135206786858</v>
      </c>
      <c r="G24">
        <v>62.469900000000052</v>
      </c>
      <c r="H24">
        <v>12.850235206786806</v>
      </c>
      <c r="I24">
        <v>24.679864793213142</v>
      </c>
      <c r="J24">
        <v>96.5</v>
      </c>
      <c r="K24">
        <v>90.025000000000091</v>
      </c>
      <c r="L24">
        <v>50.579724319101842</v>
      </c>
      <c r="M24">
        <v>39.445275680898249</v>
      </c>
      <c r="N24">
        <v>9.9749999999999091</v>
      </c>
      <c r="O24">
        <v>87</v>
      </c>
      <c r="P24">
        <v>71</v>
      </c>
      <c r="Q24"/>
      <c r="R24">
        <v>71</v>
      </c>
      <c r="S24">
        <v>29</v>
      </c>
      <c r="T24" s="128"/>
    </row>
    <row r="25" s="80" customFormat="true" ht="15.75" x14ac:dyDescent="0.25">
      <c r="A25" s="127" t="s">
        <v>180</v>
      </c>
      <c r="B25">
        <v>2011</v>
      </c>
      <c r="C25" s="129" t="s">
        <v>7</v>
      </c>
      <c r="D25">
        <v>7980221</v>
      </c>
      <c r="E25">
        <v>100</v>
      </c>
      <c r="F25">
        <v>75.795426829268308</v>
      </c>
      <c r="G25">
        <v>64.235920000000078</v>
      </c>
      <c r="H25">
        <v>11.55950682926823</v>
      </c>
      <c r="I25">
        <v>24.204573170731692</v>
      </c>
      <c r="J25">
        <v>96.82000000000005</v>
      </c>
      <c r="K25">
        <v>91.050000000000182</v>
      </c>
      <c r="L25">
        <v>53.560679251011607</v>
      </c>
      <c r="M25">
        <v>37.489320748988575</v>
      </c>
      <c r="N25">
        <v>8.9499999999998181</v>
      </c>
      <c r="O25">
        <v>87.5</v>
      </c>
      <c r="P25">
        <v>72.199999999999818</v>
      </c>
      <c r="Q25"/>
      <c r="R25">
        <v>72.199999999999818</v>
      </c>
      <c r="S25">
        <v>27.800000000000182</v>
      </c>
      <c r="T25" s="128"/>
    </row>
    <row r="26" s="80" customFormat="true" ht="15.75" x14ac:dyDescent="0.25">
      <c r="A26" s="127" t="s">
        <v>180</v>
      </c>
      <c r="B26">
        <v>2012</v>
      </c>
      <c r="C26" s="129" t="s">
        <v>7</v>
      </c>
      <c r="D26">
        <v>7982667</v>
      </c>
      <c r="E26">
        <v>100</v>
      </c>
      <c r="F26">
        <v>76.270718451749758</v>
      </c>
      <c r="G26">
        <v>66.001940000000104</v>
      </c>
      <c r="H26">
        <v>10.268778451749654</v>
      </c>
      <c r="I26">
        <v>23.729281548250242</v>
      </c>
      <c r="J26">
        <v>97.139999999999986</v>
      </c>
      <c r="K26">
        <v>92.075000000000273</v>
      </c>
      <c r="L26">
        <v>56.54163418292228</v>
      </c>
      <c r="M26">
        <v>35.533365817077993</v>
      </c>
      <c r="N26">
        <v>7.9249999999997272</v>
      </c>
      <c r="O26">
        <v>88</v>
      </c>
      <c r="P26">
        <v>73.400000000000091</v>
      </c>
      <c r="Q26"/>
      <c r="R26">
        <v>73.400000000000091</v>
      </c>
      <c r="S26">
        <v>26.599999999999909</v>
      </c>
      <c r="T26" s="128"/>
    </row>
    <row r="27" s="80" customFormat="true" ht="15.75" x14ac:dyDescent="0.25">
      <c r="A27" s="127" t="s">
        <v>180</v>
      </c>
      <c r="B27">
        <v>2013</v>
      </c>
      <c r="C27" s="129" t="s">
        <v>7</v>
      </c>
      <c r="D27">
        <v>7991859</v>
      </c>
      <c r="E27">
        <v>100</v>
      </c>
      <c r="F27">
        <v>76.746010074231208</v>
      </c>
      <c r="G27">
        <v>67.76796000000013</v>
      </c>
      <c r="H27">
        <v>8.9780500742310778</v>
      </c>
      <c r="I27">
        <v>23.253989925768792</v>
      </c>
      <c r="J27">
        <v>97.460000000000036</v>
      </c>
      <c r="K27">
        <v>93.100000000000364</v>
      </c>
      <c r="L27">
        <v>59.522589114832044</v>
      </c>
      <c r="M27">
        <v>33.57741088516832</v>
      </c>
      <c r="N27">
        <v>6.8999999999996362</v>
      </c>
      <c r="O27">
        <v>88.5</v>
      </c>
      <c r="P27">
        <v>74.599999999999909</v>
      </c>
      <c r="Q27"/>
      <c r="R27">
        <v>74.599999999999909</v>
      </c>
      <c r="S27">
        <v>25.400000000000091</v>
      </c>
      <c r="T27" s="128"/>
    </row>
    <row r="28" s="80" customFormat="true" ht="15.75" x14ac:dyDescent="0.25">
      <c r="A28" s="127" t="s">
        <v>180</v>
      </c>
      <c r="B28">
        <v>2014</v>
      </c>
      <c r="C28" s="129" t="s">
        <v>7</v>
      </c>
      <c r="D28">
        <v>8011582</v>
      </c>
      <c r="E28">
        <v>100</v>
      </c>
      <c r="F28">
        <v>77.221301696712658</v>
      </c>
      <c r="G28">
        <v>69.533980000000156</v>
      </c>
      <c r="H28">
        <v>7.6873216967125018</v>
      </c>
      <c r="I28">
        <v>22.778698303287342</v>
      </c>
      <c r="J28">
        <v>97.779999999999973</v>
      </c>
      <c r="K28">
        <v>94.125000000000455</v>
      </c>
      <c r="L28">
        <v>62.503544046742718</v>
      </c>
      <c r="M28">
        <v>31.621455953257737</v>
      </c>
      <c r="N28">
        <v>5.8749999999995453</v>
      </c>
      <c r="O28">
        <v>89</v>
      </c>
      <c r="P28">
        <v>75.799999999999727</v>
      </c>
      <c r="Q28"/>
      <c r="R28">
        <v>75.799999999999727</v>
      </c>
      <c r="S28">
        <v>24.200000000000273</v>
      </c>
      <c r="T28" s="128"/>
    </row>
    <row r="29" s="80" customFormat="true" ht="15.75" x14ac:dyDescent="0.25">
      <c r="A29" s="127" t="s">
        <v>180</v>
      </c>
      <c r="B29">
        <v>2015</v>
      </c>
      <c r="C29" s="129" t="s">
        <v>7</v>
      </c>
      <c r="D29">
        <v>8035323</v>
      </c>
      <c r="E29">
        <v>100</v>
      </c>
      <c r="F29">
        <v>77.696593319194108</v>
      </c>
      <c r="G29">
        <v>71.300000000000182</v>
      </c>
      <c r="H29">
        <v>6.3965933191939257</v>
      </c>
      <c r="I29">
        <v>22.303406680805892</v>
      </c>
      <c r="J29">
        <v>98.100000000000023</v>
      </c>
      <c r="K29">
        <v>95.150000000000091</v>
      </c>
      <c r="L29">
        <v>65.484498978652482</v>
      </c>
      <c r="M29">
        <v>29.665501021347609</v>
      </c>
      <c r="N29">
        <v>4.8499999999999091</v>
      </c>
      <c r="O29">
        <v>89.5</v>
      </c>
      <c r="P29">
        <v>77</v>
      </c>
      <c r="Q29"/>
      <c r="R29">
        <v>77</v>
      </c>
      <c r="S29">
        <v>23</v>
      </c>
      <c r="T29" s="128"/>
    </row>
    <row r="30" s="80" customFormat="true" ht="15.75" x14ac:dyDescent="0.25">
      <c r="A30" s="127" t="s">
        <v>180</v>
      </c>
      <c r="B30">
        <v>2016</v>
      </c>
      <c r="C30" s="129" t="s">
        <v>7</v>
      </c>
      <c r="D30">
        <v>8069131</v>
      </c>
      <c r="E30">
        <v>100</v>
      </c>
      <c r="F30">
        <v>78.171884941675557</v>
      </c>
      <c r="G30">
        <v>73.066020000000208</v>
      </c>
      <c r="H30">
        <v>5.1058649416753497</v>
      </c>
      <c r="I30">
        <v>21.828115058324443</v>
      </c>
      <c r="J30">
        <v>98.419999999999959</v>
      </c>
      <c r="K30">
        <v>96.175000000000182</v>
      </c>
      <c r="L30">
        <v>68.465453910563156</v>
      </c>
      <c r="M30">
        <v>27.709546089437026</v>
      </c>
      <c r="N30">
        <v>3.8249999999998181</v>
      </c>
      <c r="O30">
        <v>90</v>
      </c>
      <c r="P30">
        <v>78.199999999999818</v>
      </c>
      <c r="Q30"/>
      <c r="R30">
        <v>78.199999999999818</v>
      </c>
      <c r="S30">
        <v>21.800000000000182</v>
      </c>
      <c r="T30" s="128"/>
    </row>
    <row r="31" s="80" customFormat="true" ht="15.75" x14ac:dyDescent="0.25">
      <c r="A31" s="127" t="s">
        <v>180</v>
      </c>
      <c r="B31">
        <v>2000</v>
      </c>
      <c r="C31" s="129" t="s">
        <v>1</v>
      </c>
      <c r="D31">
        <v>5984555.9090373227</v>
      </c>
      <c r="E31">
        <v>100</v>
      </c>
      <c r="F31">
        <v>96.222029603798887</v>
      </c>
      <c r="G31"/>
      <c r="H31"/>
      <c r="I31">
        <v>3.7779703962011126</v>
      </c>
      <c r="J31"/>
      <c r="K31">
        <v>95.540591055794607</v>
      </c>
      <c r="L31"/>
      <c r="M31"/>
      <c r="N31">
        <v>4.4594089442053928</v>
      </c>
      <c r="O31"/>
      <c r="P31"/>
      <c r="Q31"/>
      <c r="R31"/>
      <c r="S31"/>
      <c r="T31" s="128"/>
    </row>
    <row r="32" s="80" customFormat="true" ht="15.75" x14ac:dyDescent="0.25">
      <c r="A32" s="127" t="s">
        <v>180</v>
      </c>
      <c r="B32">
        <v>2001</v>
      </c>
      <c r="C32" s="129" t="s">
        <v>1</v>
      </c>
      <c r="D32">
        <v>6026712.940481415</v>
      </c>
      <c r="E32">
        <v>100</v>
      </c>
      <c r="F32">
        <v>96.222029603798887</v>
      </c>
      <c r="G32"/>
      <c r="H32"/>
      <c r="I32">
        <v>3.7779703962011126</v>
      </c>
      <c r="J32"/>
      <c r="K32">
        <v>95.540591055794607</v>
      </c>
      <c r="L32"/>
      <c r="M32"/>
      <c r="N32">
        <v>4.4594089442053928</v>
      </c>
      <c r="O32"/>
      <c r="P32"/>
      <c r="Q32"/>
      <c r="R32"/>
      <c r="S32"/>
      <c r="T32" s="128"/>
    </row>
    <row r="33" s="80" customFormat="true" ht="15.75" x14ac:dyDescent="0.25">
      <c r="A33" s="127" t="s">
        <v>180</v>
      </c>
      <c r="B33">
        <v>2002</v>
      </c>
      <c r="C33" s="129" t="s">
        <v>1</v>
      </c>
      <c r="D33">
        <v>6053953.209343872</v>
      </c>
      <c r="E33">
        <v>100</v>
      </c>
      <c r="F33">
        <v>96.222029603798887</v>
      </c>
      <c r="G33"/>
      <c r="H33"/>
      <c r="I33">
        <v>3.7779703962011126</v>
      </c>
      <c r="J33"/>
      <c r="K33">
        <v>95.540591055794607</v>
      </c>
      <c r="L33"/>
      <c r="M33"/>
      <c r="N33">
        <v>4.4594089442053928</v>
      </c>
      <c r="O33"/>
      <c r="P33"/>
      <c r="Q33"/>
      <c r="R33"/>
      <c r="S33"/>
      <c r="T33" s="128"/>
    </row>
    <row r="34" s="80" customFormat="true" ht="15.75" x14ac:dyDescent="0.25">
      <c r="A34" s="127" t="s">
        <v>180</v>
      </c>
      <c r="B34">
        <v>2003</v>
      </c>
      <c r="C34" s="129" t="s">
        <v>1</v>
      </c>
      <c r="D34">
        <v>6069468.096296845</v>
      </c>
      <c r="E34">
        <v>100</v>
      </c>
      <c r="F34">
        <v>96.222029603798887</v>
      </c>
      <c r="G34"/>
      <c r="H34"/>
      <c r="I34">
        <v>3.7779703962011126</v>
      </c>
      <c r="J34"/>
      <c r="K34">
        <v>95.540591055794607</v>
      </c>
      <c r="L34"/>
      <c r="M34"/>
      <c r="N34">
        <v>4.4594089442053928</v>
      </c>
      <c r="O34"/>
      <c r="P34"/>
      <c r="Q34"/>
      <c r="R34"/>
      <c r="S34"/>
      <c r="T34" s="128"/>
    </row>
    <row r="35" s="80" customFormat="true" ht="15.75" x14ac:dyDescent="0.25">
      <c r="A35" s="127" t="s">
        <v>180</v>
      </c>
      <c r="B35">
        <v>2004</v>
      </c>
      <c r="C35" s="129" t="s">
        <v>1</v>
      </c>
      <c r="D35">
        <v>6079929.7311529545</v>
      </c>
      <c r="E35">
        <v>100</v>
      </c>
      <c r="F35">
        <v>96.222029603798887</v>
      </c>
      <c r="G35">
        <v>75.096039000000019</v>
      </c>
      <c r="H35">
        <v>21.125990603798869</v>
      </c>
      <c r="I35">
        <v>3.7779703962011126</v>
      </c>
      <c r="J35">
        <v>98.806000000000012</v>
      </c>
      <c r="K35">
        <v>95.540591055794607</v>
      </c>
      <c r="L35">
        <v>58.036555438297</v>
      </c>
      <c r="M35">
        <v>37.504035617497607</v>
      </c>
      <c r="N35">
        <v>4.4594089442053928</v>
      </c>
      <c r="O35">
        <v>89.960000000000036</v>
      </c>
      <c r="P35">
        <v>73.299999999999727</v>
      </c>
      <c r="Q35"/>
      <c r="R35">
        <v>73.299999999999727</v>
      </c>
      <c r="S35">
        <v>26.700000000000273</v>
      </c>
      <c r="T35" s="128"/>
    </row>
    <row r="36" s="80" customFormat="true" ht="15.75" x14ac:dyDescent="0.25">
      <c r="A36" s="127" t="s">
        <v>180</v>
      </c>
      <c r="B36">
        <v>2005</v>
      </c>
      <c r="C36" s="129" t="s">
        <v>1</v>
      </c>
      <c r="D36">
        <v>6082083.052828446</v>
      </c>
      <c r="E36">
        <v>100</v>
      </c>
      <c r="F36">
        <v>95.955905920759847</v>
      </c>
      <c r="G36">
        <v>75.096039000000019</v>
      </c>
      <c r="H36">
        <v>20.859866920759828</v>
      </c>
      <c r="I36">
        <v>4.0440940792401534</v>
      </c>
      <c r="J36">
        <v>98.806000000000012</v>
      </c>
      <c r="K36">
        <v>95.81486821115891</v>
      </c>
      <c r="L36">
        <v>58.036555438297</v>
      </c>
      <c r="M36">
        <v>37.778312772861909</v>
      </c>
      <c r="N36">
        <v>4.1851317888410904</v>
      </c>
      <c r="O36">
        <v>89.960000000000036</v>
      </c>
      <c r="P36">
        <v>73.299999999999727</v>
      </c>
      <c r="Q36"/>
      <c r="R36">
        <v>73.299999999999727</v>
      </c>
      <c r="S36">
        <v>26.700000000000273</v>
      </c>
      <c r="T36" s="128"/>
    </row>
    <row r="37" s="80" customFormat="true" ht="15.75" x14ac:dyDescent="0.25">
      <c r="A37" s="127" t="s">
        <v>180</v>
      </c>
      <c r="B37">
        <v>2006</v>
      </c>
      <c r="C37" s="129" t="s">
        <v>1</v>
      </c>
      <c r="D37">
        <v>6091081.9766486362</v>
      </c>
      <c r="E37">
        <v>100</v>
      </c>
      <c r="F37">
        <v>95.689782237720806</v>
      </c>
      <c r="G37">
        <v>75.096039000000019</v>
      </c>
      <c r="H37">
        <v>20.593743237720787</v>
      </c>
      <c r="I37">
        <v>4.3102177622791942</v>
      </c>
      <c r="J37">
        <v>98.806000000000012</v>
      </c>
      <c r="K37">
        <v>96.089145366523212</v>
      </c>
      <c r="L37">
        <v>58.036555438297</v>
      </c>
      <c r="M37">
        <v>38.052589928226212</v>
      </c>
      <c r="N37">
        <v>3.910854633476788</v>
      </c>
      <c r="O37">
        <v>89.960000000000036</v>
      </c>
      <c r="P37">
        <v>73.299999999999727</v>
      </c>
      <c r="Q37"/>
      <c r="R37">
        <v>73.299999999999727</v>
      </c>
      <c r="S37">
        <v>26.700000000000273</v>
      </c>
      <c r="T37" s="128"/>
    </row>
    <row r="38" s="80" customFormat="true" ht="15.75" x14ac:dyDescent="0.25">
      <c r="A38" s="127" t="s">
        <v>180</v>
      </c>
      <c r="B38">
        <v>2007</v>
      </c>
      <c r="C38" s="129" t="s">
        <v>1</v>
      </c>
      <c r="D38">
        <v>6104523.199686585</v>
      </c>
      <c r="E38">
        <v>100</v>
      </c>
      <c r="F38">
        <v>95.423658554681765</v>
      </c>
      <c r="G38">
        <v>75.096039000000019</v>
      </c>
      <c r="H38">
        <v>20.327619554681746</v>
      </c>
      <c r="I38">
        <v>4.5763414453182349</v>
      </c>
      <c r="J38">
        <v>98.806000000000012</v>
      </c>
      <c r="K38">
        <v>96.363422521887514</v>
      </c>
      <c r="L38">
        <v>58.036555438297</v>
      </c>
      <c r="M38">
        <v>38.326867083590514</v>
      </c>
      <c r="N38">
        <v>3.6365774781124856</v>
      </c>
      <c r="O38">
        <v>89.960000000000036</v>
      </c>
      <c r="P38">
        <v>73.299999999999727</v>
      </c>
      <c r="Q38"/>
      <c r="R38">
        <v>73.299999999999727</v>
      </c>
      <c r="S38">
        <v>26.700000000000273</v>
      </c>
      <c r="T38" s="128"/>
    </row>
    <row r="39" s="80" customFormat="true" ht="15.75" x14ac:dyDescent="0.25">
      <c r="A39" s="127" t="s">
        <v>180</v>
      </c>
      <c r="B39">
        <v>2008</v>
      </c>
      <c r="C39" s="129" t="s">
        <v>1</v>
      </c>
      <c r="D39">
        <v>6120221.0811361698</v>
      </c>
      <c r="E39">
        <v>100</v>
      </c>
      <c r="F39">
        <v>95.157534871642724</v>
      </c>
      <c r="G39">
        <v>75.096039000000019</v>
      </c>
      <c r="H39">
        <v>20.061495871642705</v>
      </c>
      <c r="I39">
        <v>4.8424651283572757</v>
      </c>
      <c r="J39">
        <v>98.806000000000012</v>
      </c>
      <c r="K39">
        <v>96.637699677251817</v>
      </c>
      <c r="L39">
        <v>58.036555438297</v>
      </c>
      <c r="M39">
        <v>38.601144238954817</v>
      </c>
      <c r="N39">
        <v>3.3623003227481831</v>
      </c>
      <c r="O39">
        <v>89.960000000000036</v>
      </c>
      <c r="P39">
        <v>73.299999999999727</v>
      </c>
      <c r="Q39"/>
      <c r="R39">
        <v>73.299999999999727</v>
      </c>
      <c r="S39">
        <v>26.700000000000273</v>
      </c>
      <c r="T39" s="128"/>
    </row>
    <row r="40" s="80" customFormat="true" ht="15.75" x14ac:dyDescent="0.25">
      <c r="A40" s="127" t="s">
        <v>180</v>
      </c>
      <c r="B40">
        <v>2009</v>
      </c>
      <c r="C40" s="129" t="s">
        <v>1</v>
      </c>
      <c r="D40">
        <v>6129598.2558422089</v>
      </c>
      <c r="E40">
        <v>100</v>
      </c>
      <c r="F40">
        <v>94.891411188603684</v>
      </c>
      <c r="G40">
        <v>76.439461999999821</v>
      </c>
      <c r="H40">
        <v>18.451949188603862</v>
      </c>
      <c r="I40">
        <v>5.1085888113963165</v>
      </c>
      <c r="J40">
        <v>98.918000000000006</v>
      </c>
      <c r="K40">
        <v>96.911976832616119</v>
      </c>
      <c r="L40">
        <v>61.537235493084154</v>
      </c>
      <c r="M40">
        <v>35.374741339531965</v>
      </c>
      <c r="N40">
        <v>3.0880231673838807</v>
      </c>
      <c r="O40">
        <v>90.480000000000018</v>
      </c>
      <c r="P40">
        <v>74.699999999999818</v>
      </c>
      <c r="Q40"/>
      <c r="R40">
        <v>74.699999999999818</v>
      </c>
      <c r="S40">
        <v>25.300000000000182</v>
      </c>
      <c r="T40" s="128"/>
    </row>
    <row r="41" s="80" customFormat="true" ht="15.75" x14ac:dyDescent="0.25">
      <c r="A41" s="127" t="s">
        <v>180</v>
      </c>
      <c r="B41">
        <v>2010</v>
      </c>
      <c r="C41" s="129" t="s">
        <v>1</v>
      </c>
      <c r="D41">
        <v>6141395.1589016719</v>
      </c>
      <c r="E41">
        <v>100</v>
      </c>
      <c r="F41">
        <v>94.625287505564643</v>
      </c>
      <c r="G41">
        <v>77.782885000000078</v>
      </c>
      <c r="H41">
        <v>16.842402505564564</v>
      </c>
      <c r="I41">
        <v>5.3747124944353573</v>
      </c>
      <c r="J41">
        <v>99.03</v>
      </c>
      <c r="K41">
        <v>97.186253987980422</v>
      </c>
      <c r="L41">
        <v>65.037915547871307</v>
      </c>
      <c r="M41">
        <v>32.148338440109114</v>
      </c>
      <c r="N41">
        <v>2.8137460120195783</v>
      </c>
      <c r="O41">
        <v>91</v>
      </c>
      <c r="P41">
        <v>76.099999999999909</v>
      </c>
      <c r="Q41"/>
      <c r="R41">
        <v>76.099999999999909</v>
      </c>
      <c r="S41">
        <v>23.900000000000091</v>
      </c>
      <c r="T41" s="128"/>
    </row>
    <row r="42" s="80" customFormat="true" ht="15.75" x14ac:dyDescent="0.25">
      <c r="A42" s="127" t="s">
        <v>180</v>
      </c>
      <c r="B42">
        <v>2011</v>
      </c>
      <c r="C42" s="129" t="s">
        <v>1</v>
      </c>
      <c r="D42">
        <v>6166236.7404359439</v>
      </c>
      <c r="E42">
        <v>100</v>
      </c>
      <c r="F42">
        <v>94.359163822525602</v>
      </c>
      <c r="G42">
        <v>79.126307999999881</v>
      </c>
      <c r="H42">
        <v>15.232855822525721</v>
      </c>
      <c r="I42">
        <v>5.640836177474398</v>
      </c>
      <c r="J42">
        <v>99.142000000000024</v>
      </c>
      <c r="K42">
        <v>97.460531143344724</v>
      </c>
      <c r="L42">
        <v>68.538595602658461</v>
      </c>
      <c r="M42">
        <v>28.921935540686263</v>
      </c>
      <c r="N42">
        <v>2.5394688566552759</v>
      </c>
      <c r="O42">
        <v>91.519999999999982</v>
      </c>
      <c r="P42">
        <v>77.499999999999545</v>
      </c>
      <c r="Q42"/>
      <c r="R42">
        <v>77.499999999999545</v>
      </c>
      <c r="S42">
        <v>22.500000000000455</v>
      </c>
      <c r="T42" s="128"/>
    </row>
    <row r="43" s="80" customFormat="true" ht="15.75" x14ac:dyDescent="0.25">
      <c r="A43" s="127" t="s">
        <v>180</v>
      </c>
      <c r="B43">
        <v>2012</v>
      </c>
      <c r="C43" s="129" t="s">
        <v>1</v>
      </c>
      <c r="D43">
        <v>6195827.2133708959</v>
      </c>
      <c r="E43">
        <v>100</v>
      </c>
      <c r="F43">
        <v>94.093040139486675</v>
      </c>
      <c r="G43">
        <v>80.469730999999683</v>
      </c>
      <c r="H43">
        <v>13.623309139486992</v>
      </c>
      <c r="I43">
        <v>5.9069598605133251</v>
      </c>
      <c r="J43">
        <v>99.254000000000019</v>
      </c>
      <c r="K43">
        <v>97.734808298709027</v>
      </c>
      <c r="L43">
        <v>72.039275657444705</v>
      </c>
      <c r="M43">
        <v>25.695532641264322</v>
      </c>
      <c r="N43">
        <v>2.2651917012909735</v>
      </c>
      <c r="O43">
        <v>92.039999999999964</v>
      </c>
      <c r="P43">
        <v>78.899999999999636</v>
      </c>
      <c r="Q43"/>
      <c r="R43">
        <v>78.899999999999636</v>
      </c>
      <c r="S43">
        <v>21.100000000000364</v>
      </c>
      <c r="T43" s="128"/>
    </row>
    <row r="44" s="80" customFormat="true" ht="15.75" x14ac:dyDescent="0.25">
      <c r="A44" s="127" t="s">
        <v>180</v>
      </c>
      <c r="B44">
        <v>2013</v>
      </c>
      <c r="C44" s="129" t="s">
        <v>1</v>
      </c>
      <c r="D44">
        <v>6229973.9550959012</v>
      </c>
      <c r="E44">
        <v>100</v>
      </c>
      <c r="F44">
        <v>93.826916456447634</v>
      </c>
      <c r="G44">
        <v>81.81315399999994</v>
      </c>
      <c r="H44">
        <v>12.013762456447694</v>
      </c>
      <c r="I44">
        <v>6.1730835435523659</v>
      </c>
      <c r="J44">
        <v>99.366000000000014</v>
      </c>
      <c r="K44">
        <v>98.009085454073329</v>
      </c>
      <c r="L44">
        <v>75.539955712231858</v>
      </c>
      <c r="M44">
        <v>22.469129741841471</v>
      </c>
      <c r="N44">
        <v>1.9909145459266711</v>
      </c>
      <c r="O44">
        <v>92.559999999999945</v>
      </c>
      <c r="P44">
        <v>80.299999999999727</v>
      </c>
      <c r="Q44"/>
      <c r="R44">
        <v>80.299999999999727</v>
      </c>
      <c r="S44">
        <v>19.700000000000273</v>
      </c>
      <c r="T44" s="128"/>
    </row>
    <row r="45" s="80" customFormat="true" ht="15.75" x14ac:dyDescent="0.25">
      <c r="A45" s="127" t="s">
        <v>180</v>
      </c>
      <c r="B45">
        <v>2014</v>
      </c>
      <c r="C45" s="129" t="s">
        <v>1</v>
      </c>
      <c r="D45">
        <v>6271867.8733280944</v>
      </c>
      <c r="E45">
        <v>100</v>
      </c>
      <c r="F45">
        <v>93.560792773408593</v>
      </c>
      <c r="G45">
        <v>83.156576999999743</v>
      </c>
      <c r="H45">
        <v>10.404215773408851</v>
      </c>
      <c r="I45">
        <v>6.4392072265914067</v>
      </c>
      <c r="J45">
        <v>99.478000000000009</v>
      </c>
      <c r="K45">
        <v>98.283362609437631</v>
      </c>
      <c r="L45">
        <v>79.040635767019012</v>
      </c>
      <c r="M45">
        <v>19.24272684241862</v>
      </c>
      <c r="N45">
        <v>1.7166373905623686</v>
      </c>
      <c r="O45">
        <v>93.079999999999927</v>
      </c>
      <c r="P45">
        <v>81.699999999999818</v>
      </c>
      <c r="Q45"/>
      <c r="R45">
        <v>81.699999999999818</v>
      </c>
      <c r="S45">
        <v>18.300000000000182</v>
      </c>
      <c r="T45" s="128"/>
    </row>
    <row r="46" s="80" customFormat="true" ht="15.75" x14ac:dyDescent="0.25">
      <c r="A46" s="127" t="s">
        <v>180</v>
      </c>
      <c r="B46">
        <v>2015</v>
      </c>
      <c r="C46" s="129" t="s">
        <v>1</v>
      </c>
      <c r="D46">
        <v>6316487.1502530668</v>
      </c>
      <c r="E46">
        <v>100</v>
      </c>
      <c r="F46">
        <v>93.294669090369553</v>
      </c>
      <c r="G46">
        <v>84.5</v>
      </c>
      <c r="H46">
        <v>8.7946690903695526</v>
      </c>
      <c r="I46">
        <v>6.7053309096304474</v>
      </c>
      <c r="J46">
        <v>99.59</v>
      </c>
      <c r="K46">
        <v>98.557639764801934</v>
      </c>
      <c r="L46">
        <v>82.541315821806165</v>
      </c>
      <c r="M46">
        <v>16.016323942995768</v>
      </c>
      <c r="N46">
        <v>1.4423602351980662</v>
      </c>
      <c r="O46">
        <v>93.600000000000136</v>
      </c>
      <c r="P46">
        <v>83.099999999999909</v>
      </c>
      <c r="Q46"/>
      <c r="R46">
        <v>83.099999999999909</v>
      </c>
      <c r="S46">
        <v>16.900000000000091</v>
      </c>
      <c r="T46" s="128"/>
    </row>
    <row r="47" s="80" customFormat="true" ht="15.75" x14ac:dyDescent="0.25">
      <c r="A47" s="127" t="s">
        <v>180</v>
      </c>
      <c r="B47">
        <v>2016</v>
      </c>
      <c r="C47" s="129" t="s">
        <v>1</v>
      </c>
      <c r="D47">
        <v>6368481.2410153961</v>
      </c>
      <c r="E47">
        <v>100</v>
      </c>
      <c r="F47">
        <v>93.028545407330512</v>
      </c>
      <c r="G47">
        <v>85.843422999999802</v>
      </c>
      <c r="H47">
        <v>7.1851224073307094</v>
      </c>
      <c r="I47">
        <v>6.9714545926694882</v>
      </c>
      <c r="J47">
        <v>99.702000000000027</v>
      </c>
      <c r="K47">
        <v>98.831916920166236</v>
      </c>
      <c r="L47">
        <v>86.041995876593319</v>
      </c>
      <c r="M47">
        <v>12.789921043572917</v>
      </c>
      <c r="N47">
        <v>1.1680830798337638</v>
      </c>
      <c r="O47">
        <v>94.120000000000118</v>
      </c>
      <c r="P47">
        <v>84.499999999999545</v>
      </c>
      <c r="Q47"/>
      <c r="R47">
        <v>84.499999999999545</v>
      </c>
      <c r="S47">
        <v>15.500000000000455</v>
      </c>
      <c r="T47" s="128"/>
    </row>
    <row r="48" s="80" customFormat="true" ht="15.75" x14ac:dyDescent="0.25">
      <c r="A48" s="127" t="s">
        <v>180</v>
      </c>
      <c r="B48">
        <v>2000</v>
      </c>
      <c r="C48" s="129" t="s">
        <v>2</v>
      </c>
      <c r="D48">
        <v>2208751.0909626768</v>
      </c>
      <c r="E48">
        <v>100</v>
      </c>
      <c r="F48">
        <v>44.304988202073218</v>
      </c>
      <c r="G48"/>
      <c r="H48"/>
      <c r="I48">
        <v>55.695011797926782</v>
      </c>
      <c r="J48"/>
      <c r="K48"/>
      <c r="L48"/>
      <c r="M48"/>
      <c r="N48"/>
      <c r="O48"/>
      <c r="P48"/>
      <c r="Q48"/>
      <c r="R48"/>
      <c r="S48"/>
      <c r="T48" s="128"/>
    </row>
    <row r="49" s="80" customFormat="true" ht="15.75" x14ac:dyDescent="0.25">
      <c r="A49" s="127" t="s">
        <v>180</v>
      </c>
      <c r="B49">
        <v>2001</v>
      </c>
      <c r="C49" s="129" t="s">
        <v>2</v>
      </c>
      <c r="D49">
        <v>2178701.0595185854</v>
      </c>
      <c r="E49">
        <v>100</v>
      </c>
      <c r="F49">
        <v>44.304988202073218</v>
      </c>
      <c r="G49"/>
      <c r="H49"/>
      <c r="I49">
        <v>55.695011797926782</v>
      </c>
      <c r="J49"/>
      <c r="K49"/>
      <c r="L49"/>
      <c r="M49"/>
      <c r="N49"/>
      <c r="O49"/>
      <c r="P49"/>
      <c r="Q49"/>
      <c r="R49"/>
      <c r="S49"/>
      <c r="T49" s="128"/>
    </row>
    <row r="50" s="80" customFormat="true" ht="15.75" x14ac:dyDescent="0.25">
      <c r="A50" s="127" t="s">
        <v>180</v>
      </c>
      <c r="B50">
        <v>2002</v>
      </c>
      <c r="C50" s="129" t="s">
        <v>2</v>
      </c>
      <c r="D50">
        <v>2143680.790656128</v>
      </c>
      <c r="E50">
        <v>100</v>
      </c>
      <c r="F50">
        <v>44.304988202073218</v>
      </c>
      <c r="G50"/>
      <c r="H50"/>
      <c r="I50">
        <v>55.695011797926782</v>
      </c>
      <c r="J50"/>
      <c r="K50"/>
      <c r="L50"/>
      <c r="M50"/>
      <c r="N50"/>
      <c r="O50"/>
      <c r="P50"/>
      <c r="Q50"/>
      <c r="R50"/>
      <c r="S50"/>
      <c r="T50" s="128"/>
    </row>
    <row r="51" s="80" customFormat="true" ht="15.75" x14ac:dyDescent="0.25">
      <c r="A51" s="127" t="s">
        <v>180</v>
      </c>
      <c r="B51">
        <v>2003</v>
      </c>
      <c r="C51" s="129" t="s">
        <v>2</v>
      </c>
      <c r="D51">
        <v>2105008.9037031555</v>
      </c>
      <c r="E51">
        <v>100</v>
      </c>
      <c r="F51">
        <v>44.304988202073218</v>
      </c>
      <c r="G51"/>
      <c r="H51"/>
      <c r="I51">
        <v>55.695011797926782</v>
      </c>
      <c r="J51"/>
      <c r="K51"/>
      <c r="L51"/>
      <c r="M51"/>
      <c r="N51"/>
      <c r="O51"/>
      <c r="P51"/>
      <c r="Q51"/>
      <c r="R51"/>
      <c r="S51"/>
      <c r="T51" s="128"/>
    </row>
    <row r="52" s="80" customFormat="true" ht="15.75" x14ac:dyDescent="0.25">
      <c r="A52" s="127" t="s">
        <v>180</v>
      </c>
      <c r="B52">
        <v>2004</v>
      </c>
      <c r="C52" s="129" t="s">
        <v>2</v>
      </c>
      <c r="D52">
        <v>2065306.268847046</v>
      </c>
      <c r="E52">
        <v>100</v>
      </c>
      <c r="F52">
        <v>44.304988202073218</v>
      </c>
      <c r="G52">
        <v>40.936051799999859</v>
      </c>
      <c r="H52">
        <v>3.3689364020733592</v>
      </c>
      <c r="I52">
        <v>55.695011797926782</v>
      </c>
      <c r="J52">
        <v>92.875999999999976</v>
      </c>
      <c r="K52">
        <v>78.640499999999975</v>
      </c>
      <c r="L52">
        <v>24.005429232692219</v>
      </c>
      <c r="M52">
        <v>54.635070767307752</v>
      </c>
      <c r="N52">
        <v>21.359500000000025</v>
      </c>
      <c r="O52">
        <v>75.059999999999945</v>
      </c>
      <c r="P52">
        <v>55.460000000000043</v>
      </c>
      <c r="Q52"/>
      <c r="R52">
        <v>55.460000000000043</v>
      </c>
      <c r="S52">
        <v>44.539999999999957</v>
      </c>
      <c r="T52" s="128"/>
    </row>
    <row r="53" s="80" customFormat="true" ht="15.75" x14ac:dyDescent="0.25">
      <c r="A53" s="127" t="s">
        <v>180</v>
      </c>
      <c r="B53">
        <v>2005</v>
      </c>
      <c r="C53" s="129" t="s">
        <v>2</v>
      </c>
      <c r="D53">
        <v>2023685.9471715547</v>
      </c>
      <c r="E53">
        <v>100</v>
      </c>
      <c r="F53">
        <v>45.792997640414796</v>
      </c>
      <c r="G53">
        <v>40.936051799999859</v>
      </c>
      <c r="H53">
        <v>4.8569458404149373</v>
      </c>
      <c r="I53">
        <v>54.207002359585204</v>
      </c>
      <c r="J53">
        <v>92.875999999999976</v>
      </c>
      <c r="K53">
        <v>78.640499999999975</v>
      </c>
      <c r="L53">
        <v>24.005429232692219</v>
      </c>
      <c r="M53">
        <v>54.635070767307752</v>
      </c>
      <c r="N53">
        <v>21.359500000000025</v>
      </c>
      <c r="O53">
        <v>75.059999999999945</v>
      </c>
      <c r="P53">
        <v>55.460000000000043</v>
      </c>
      <c r="Q53"/>
      <c r="R53">
        <v>55.460000000000043</v>
      </c>
      <c r="S53">
        <v>44.539999999999957</v>
      </c>
      <c r="T53" s="128"/>
    </row>
    <row r="54" s="80" customFormat="true" ht="15.75" x14ac:dyDescent="0.25">
      <c r="A54" s="127" t="s">
        <v>180</v>
      </c>
      <c r="B54">
        <v>2006</v>
      </c>
      <c r="C54" s="129" t="s">
        <v>2</v>
      </c>
      <c r="D54">
        <v>1985027.0233513641</v>
      </c>
      <c r="E54">
        <v>100</v>
      </c>
      <c r="F54">
        <v>47.28100707875592</v>
      </c>
      <c r="G54">
        <v>40.936051799999859</v>
      </c>
      <c r="H54">
        <v>6.3449552787560606</v>
      </c>
      <c r="I54">
        <v>52.71899292124408</v>
      </c>
      <c r="J54">
        <v>92.875999999999976</v>
      </c>
      <c r="K54">
        <v>78.640499999999975</v>
      </c>
      <c r="L54">
        <v>24.005429232692219</v>
      </c>
      <c r="M54">
        <v>54.635070767307752</v>
      </c>
      <c r="N54">
        <v>21.359500000000025</v>
      </c>
      <c r="O54">
        <v>75.059999999999945</v>
      </c>
      <c r="P54">
        <v>55.460000000000043</v>
      </c>
      <c r="Q54"/>
      <c r="R54">
        <v>55.460000000000043</v>
      </c>
      <c r="S54">
        <v>44.539999999999957</v>
      </c>
      <c r="T54" s="128"/>
    </row>
    <row r="55" s="80" customFormat="true" ht="15.75" x14ac:dyDescent="0.25">
      <c r="A55" s="127" t="s">
        <v>180</v>
      </c>
      <c r="B55">
        <v>2007</v>
      </c>
      <c r="C55" s="129" t="s">
        <v>2</v>
      </c>
      <c r="D55">
        <v>1948617.8003134155</v>
      </c>
      <c r="E55">
        <v>100</v>
      </c>
      <c r="F55">
        <v>48.769016517097498</v>
      </c>
      <c r="G55">
        <v>40.936051799999859</v>
      </c>
      <c r="H55">
        <v>7.8329647170976386</v>
      </c>
      <c r="I55">
        <v>51.230983482902502</v>
      </c>
      <c r="J55">
        <v>92.875999999999976</v>
      </c>
      <c r="K55">
        <v>78.640499999999975</v>
      </c>
      <c r="L55">
        <v>24.005429232692219</v>
      </c>
      <c r="M55">
        <v>54.635070767307752</v>
      </c>
      <c r="N55">
        <v>21.359500000000025</v>
      </c>
      <c r="O55">
        <v>75.059999999999945</v>
      </c>
      <c r="P55">
        <v>55.460000000000043</v>
      </c>
      <c r="Q55"/>
      <c r="R55">
        <v>55.460000000000043</v>
      </c>
      <c r="S55">
        <v>44.539999999999957</v>
      </c>
      <c r="T55" s="128"/>
    </row>
    <row r="56" s="80" customFormat="true" ht="15.75" x14ac:dyDescent="0.25">
      <c r="A56" s="127" t="s">
        <v>180</v>
      </c>
      <c r="B56">
        <v>2008</v>
      </c>
      <c r="C56" s="129" t="s">
        <v>2</v>
      </c>
      <c r="D56">
        <v>1913462.9188638306</v>
      </c>
      <c r="E56">
        <v>100</v>
      </c>
      <c r="F56">
        <v>50.257025955438621</v>
      </c>
      <c r="G56">
        <v>40.936051799999859</v>
      </c>
      <c r="H56">
        <v>9.320974155438762</v>
      </c>
      <c r="I56">
        <v>49.742974044561379</v>
      </c>
      <c r="J56">
        <v>92.875999999999976</v>
      </c>
      <c r="K56">
        <v>78.640499999999975</v>
      </c>
      <c r="L56">
        <v>24.005429232692222</v>
      </c>
      <c r="M56">
        <v>54.635070767307752</v>
      </c>
      <c r="N56">
        <v>21.359500000000025</v>
      </c>
      <c r="O56">
        <v>75.059999999999945</v>
      </c>
      <c r="P56">
        <v>55.460000000000036</v>
      </c>
      <c r="Q56"/>
      <c r="R56">
        <v>55.460000000000036</v>
      </c>
      <c r="S56">
        <v>44.539999999999964</v>
      </c>
      <c r="T56" s="128"/>
    </row>
    <row r="57" s="80" customFormat="true" ht="15.75" x14ac:dyDescent="0.25">
      <c r="A57" s="127" t="s">
        <v>180</v>
      </c>
      <c r="B57">
        <v>2009</v>
      </c>
      <c r="C57" s="129" t="s">
        <v>2</v>
      </c>
      <c r="D57">
        <v>1877504.7441577911</v>
      </c>
      <c r="E57">
        <v>100</v>
      </c>
      <c r="F57">
        <v>51.745035393780199</v>
      </c>
      <c r="G57">
        <v>42.888044400000126</v>
      </c>
      <c r="H57">
        <v>8.856990993780073</v>
      </c>
      <c r="I57">
        <v>48.254964606219801</v>
      </c>
      <c r="J57">
        <v>93.347999999999956</v>
      </c>
      <c r="K57">
        <v>80.308999999999742</v>
      </c>
      <c r="L57">
        <v>26.837123824278024</v>
      </c>
      <c r="M57">
        <v>53.471876175721718</v>
      </c>
      <c r="N57">
        <v>19.691000000000258</v>
      </c>
      <c r="O57">
        <v>76.079999999999927</v>
      </c>
      <c r="P57">
        <v>56.980000000000473</v>
      </c>
      <c r="Q57"/>
      <c r="R57">
        <v>56.980000000000473</v>
      </c>
      <c r="S57">
        <v>43.019999999999527</v>
      </c>
      <c r="T57" s="128"/>
    </row>
    <row r="58" s="80" customFormat="true" ht="15.75" x14ac:dyDescent="0.25">
      <c r="A58" s="127" t="s">
        <v>180</v>
      </c>
      <c r="B58">
        <v>2010</v>
      </c>
      <c r="C58" s="129" t="s">
        <v>2</v>
      </c>
      <c r="D58">
        <v>1843256.8410983277</v>
      </c>
      <c r="E58">
        <v>100</v>
      </c>
      <c r="F58">
        <v>53.233044832121323</v>
      </c>
      <c r="G58">
        <v>44.840036999999938</v>
      </c>
      <c r="H58">
        <v>8.3930078321213841</v>
      </c>
      <c r="I58">
        <v>46.766955167878677</v>
      </c>
      <c r="J58">
        <v>93.819999999999936</v>
      </c>
      <c r="K58">
        <v>81.977499999999964</v>
      </c>
      <c r="L58">
        <v>29.668818415864735</v>
      </c>
      <c r="M58">
        <v>52.308681584135229</v>
      </c>
      <c r="N58">
        <v>18.022500000000036</v>
      </c>
      <c r="O58">
        <v>77.099999999999909</v>
      </c>
      <c r="P58">
        <v>58.500000000000455</v>
      </c>
      <c r="Q58"/>
      <c r="R58">
        <v>58.500000000000455</v>
      </c>
      <c r="S58">
        <v>41.499999999999545</v>
      </c>
      <c r="T58" s="128"/>
    </row>
    <row r="59" s="80" customFormat="true" ht="15.75" x14ac:dyDescent="0.25">
      <c r="A59" s="127" t="s">
        <v>180</v>
      </c>
      <c r="B59">
        <v>2011</v>
      </c>
      <c r="C59" s="129" t="s">
        <v>2</v>
      </c>
      <c r="D59">
        <v>1813984.2595640563</v>
      </c>
      <c r="E59">
        <v>100</v>
      </c>
      <c r="F59">
        <v>54.721054270462446</v>
      </c>
      <c r="G59">
        <v>46.792029600000205</v>
      </c>
      <c r="H59">
        <v>7.9290246704622405</v>
      </c>
      <c r="I59">
        <v>45.278945729537554</v>
      </c>
      <c r="J59">
        <v>94.29200000000003</v>
      </c>
      <c r="K59">
        <v>83.645999999999731</v>
      </c>
      <c r="L59">
        <v>32.500513007451445</v>
      </c>
      <c r="M59">
        <v>51.145486992548285</v>
      </c>
      <c r="N59">
        <v>16.354000000000269</v>
      </c>
      <c r="O59">
        <v>78.119999999999891</v>
      </c>
      <c r="P59">
        <v>60.020000000000437</v>
      </c>
      <c r="Q59"/>
      <c r="R59">
        <v>60.020000000000437</v>
      </c>
      <c r="S59">
        <v>39.979999999999563</v>
      </c>
      <c r="T59" s="128"/>
    </row>
    <row r="60" s="80" customFormat="true" ht="15.75" x14ac:dyDescent="0.25">
      <c r="A60" s="127" t="s">
        <v>180</v>
      </c>
      <c r="B60">
        <v>2012</v>
      </c>
      <c r="C60" s="129" t="s">
        <v>2</v>
      </c>
      <c r="D60">
        <v>1786839.7866291048</v>
      </c>
      <c r="E60">
        <v>100</v>
      </c>
      <c r="F60">
        <v>56.209063708804024</v>
      </c>
      <c r="G60">
        <v>48.744022200000018</v>
      </c>
      <c r="H60">
        <v>7.4650415088040063</v>
      </c>
      <c r="I60">
        <v>43.790936291195976</v>
      </c>
      <c r="J60">
        <v>94.76400000000001</v>
      </c>
      <c r="K60">
        <v>85.314499999999953</v>
      </c>
      <c r="L60">
        <v>35.332207599038156</v>
      </c>
      <c r="M60">
        <v>49.982292400961796</v>
      </c>
      <c r="N60">
        <v>14.685500000000047</v>
      </c>
      <c r="O60">
        <v>79.139999999999873</v>
      </c>
      <c r="P60">
        <v>61.540000000000418</v>
      </c>
      <c r="Q60"/>
      <c r="R60">
        <v>61.540000000000418</v>
      </c>
      <c r="S60">
        <v>38.459999999999582</v>
      </c>
      <c r="T60" s="128"/>
    </row>
    <row r="61" s="80" customFormat="true" ht="15.75" x14ac:dyDescent="0.25">
      <c r="A61" s="127" t="s">
        <v>180</v>
      </c>
      <c r="B61">
        <v>2013</v>
      </c>
      <c r="C61" s="129" t="s">
        <v>2</v>
      </c>
      <c r="D61">
        <v>1761885.0449040986</v>
      </c>
      <c r="E61">
        <v>100</v>
      </c>
      <c r="F61">
        <v>57.697073147145147</v>
      </c>
      <c r="G61">
        <v>50.696014800000285</v>
      </c>
      <c r="H61">
        <v>7.0010583471448626</v>
      </c>
      <c r="I61">
        <v>42.302926852854853</v>
      </c>
      <c r="J61">
        <v>95.23599999999999</v>
      </c>
      <c r="K61">
        <v>86.98299999999972</v>
      </c>
      <c r="L61">
        <v>38.163902190623958</v>
      </c>
      <c r="M61">
        <v>48.819097809375762</v>
      </c>
      <c r="N61">
        <v>13.01700000000028</v>
      </c>
      <c r="O61">
        <v>80.159999999999854</v>
      </c>
      <c r="P61">
        <v>63.0600000000004</v>
      </c>
      <c r="Q61"/>
      <c r="R61">
        <v>63.0600000000004</v>
      </c>
      <c r="S61">
        <v>36.9399999999996</v>
      </c>
      <c r="T61" s="128"/>
    </row>
    <row r="62" s="80" customFormat="true" ht="15.75" x14ac:dyDescent="0.25">
      <c r="A62" s="127" t="s">
        <v>180</v>
      </c>
      <c r="B62">
        <v>2014</v>
      </c>
      <c r="C62" s="129" t="s">
        <v>2</v>
      </c>
      <c r="D62">
        <v>1739714.1266719056</v>
      </c>
      <c r="E62">
        <v>100</v>
      </c>
      <c r="F62">
        <v>59.185082585486725</v>
      </c>
      <c r="G62">
        <v>52.648007400000097</v>
      </c>
      <c r="H62">
        <v>6.5370751854866285</v>
      </c>
      <c r="I62">
        <v>40.814917414513275</v>
      </c>
      <c r="J62">
        <v>95.70799999999997</v>
      </c>
      <c r="K62">
        <v>88.651499999999942</v>
      </c>
      <c r="L62">
        <v>40.995596782210669</v>
      </c>
      <c r="M62">
        <v>47.655903217789273</v>
      </c>
      <c r="N62">
        <v>11.348500000000058</v>
      </c>
      <c r="O62">
        <v>81.180000000000291</v>
      </c>
      <c r="P62">
        <v>64.580000000000382</v>
      </c>
      <c r="Q62"/>
      <c r="R62">
        <v>64.580000000000382</v>
      </c>
      <c r="S62">
        <v>35.419999999999618</v>
      </c>
      <c r="T62" s="128"/>
    </row>
    <row r="63" s="80" customFormat="true" ht="15.75" x14ac:dyDescent="0.25">
      <c r="A63" s="127" t="s">
        <v>180</v>
      </c>
      <c r="B63">
        <v>2015</v>
      </c>
      <c r="C63" s="129" t="s">
        <v>2</v>
      </c>
      <c r="D63">
        <v>1718835.849746933</v>
      </c>
      <c r="E63">
        <v>100</v>
      </c>
      <c r="F63">
        <v>60.673092023827849</v>
      </c>
      <c r="G63">
        <v>54.599999999999909</v>
      </c>
      <c r="H63">
        <v>6.0730920238279396</v>
      </c>
      <c r="I63">
        <v>39.326907976172151</v>
      </c>
      <c r="J63">
        <v>96.17999999999995</v>
      </c>
      <c r="K63">
        <v>90.319999999999709</v>
      </c>
      <c r="L63">
        <v>43.827291373797379</v>
      </c>
      <c r="M63">
        <v>46.492708626202329</v>
      </c>
      <c r="N63">
        <v>9.680000000000291</v>
      </c>
      <c r="O63">
        <v>82.200000000000273</v>
      </c>
      <c r="P63">
        <v>66.100000000000364</v>
      </c>
      <c r="Q63"/>
      <c r="R63">
        <v>66.100000000000364</v>
      </c>
      <c r="S63">
        <v>33.899999999999636</v>
      </c>
      <c r="T63" s="128"/>
    </row>
    <row r="64" s="80" customFormat="true" ht="15.75" x14ac:dyDescent="0.25">
      <c r="A64" s="127" t="s">
        <v>180</v>
      </c>
      <c r="B64">
        <v>2016</v>
      </c>
      <c r="C64" s="129" t="s">
        <v>2</v>
      </c>
      <c r="D64">
        <v>1700649.7589846039</v>
      </c>
      <c r="E64">
        <v>100</v>
      </c>
      <c r="F64">
        <v>62.161101462169427</v>
      </c>
      <c r="G64">
        <v>56.551992600000176</v>
      </c>
      <c r="H64">
        <v>5.6091088621692506</v>
      </c>
      <c r="I64">
        <v>37.838898537830573</v>
      </c>
      <c r="J64">
        <v>96.652000000000044</v>
      </c>
      <c r="K64">
        <v>91.988499999999931</v>
      </c>
      <c r="L64">
        <v>46.65898596538409</v>
      </c>
      <c r="M64">
        <v>45.329514034615841</v>
      </c>
      <c r="N64">
        <v>8.0115000000000691</v>
      </c>
      <c r="O64">
        <v>83.220000000000255</v>
      </c>
      <c r="P64">
        <v>67.620000000000346</v>
      </c>
      <c r="Q64"/>
      <c r="R64">
        <v>67.620000000000346</v>
      </c>
      <c r="S64">
        <v>32.379999999999654</v>
      </c>
      <c r="T64" s="128"/>
    </row>
    <row r="65" s="80" customFormat="true" ht="15.75" x14ac:dyDescent="0.25">
      <c r="A65" s="127" t="s">
        <v>180</v>
      </c>
      <c r="B65">
        <v>2000</v>
      </c>
      <c r="C65" s="129" t="s">
        <v>16</v>
      </c>
      <c r="D65">
        <v>1813791</v>
      </c>
      <c r="E65">
        <v>100</v>
      </c>
      <c r="F65"/>
      <c r="G65"/>
      <c r="H65"/>
      <c r="I65"/>
      <c r="J65"/>
      <c r="K65"/>
      <c r="L65"/>
      <c r="M65"/>
      <c r="N65"/>
      <c r="O65"/>
      <c r="P65"/>
      <c r="Q65"/>
      <c r="R65"/>
      <c r="S65"/>
      <c r="T65" s="128"/>
    </row>
    <row r="66" s="80" customFormat="true" ht="15.75" x14ac:dyDescent="0.25">
      <c r="A66" s="127" t="s">
        <v>180</v>
      </c>
      <c r="B66">
        <v>2001</v>
      </c>
      <c r="C66" s="129" t="s">
        <v>16</v>
      </c>
      <c r="D66">
        <v>1796290</v>
      </c>
      <c r="E66">
        <v>100</v>
      </c>
      <c r="F66"/>
      <c r="G66"/>
      <c r="H66"/>
      <c r="I66"/>
      <c r="J66"/>
      <c r="K66"/>
      <c r="L66"/>
      <c r="M66"/>
      <c r="N66"/>
      <c r="O66"/>
      <c r="P66"/>
      <c r="Q66"/>
      <c r="R66"/>
      <c r="S66"/>
      <c r="T66" s="128"/>
    </row>
    <row r="67" s="80" customFormat="true" ht="15.75" x14ac:dyDescent="0.25">
      <c r="A67" s="127" t="s">
        <v>180</v>
      </c>
      <c r="B67">
        <v>2002</v>
      </c>
      <c r="C67" s="129" t="s">
        <v>16</v>
      </c>
      <c r="D67">
        <v>1777060</v>
      </c>
      <c r="E67">
        <v>100</v>
      </c>
      <c r="F67"/>
      <c r="G67"/>
      <c r="H67"/>
      <c r="I67"/>
      <c r="J67"/>
      <c r="K67"/>
      <c r="L67"/>
      <c r="M67"/>
      <c r="N67"/>
      <c r="O67"/>
      <c r="P67"/>
      <c r="Q67"/>
      <c r="R67"/>
      <c r="S67"/>
      <c r="T67" s="128"/>
    </row>
    <row r="68" s="80" customFormat="true" ht="15.75" x14ac:dyDescent="0.25">
      <c r="A68" s="127" t="s">
        <v>180</v>
      </c>
      <c r="B68">
        <v>2003</v>
      </c>
      <c r="C68" s="129" t="s">
        <v>16</v>
      </c>
      <c r="D68">
        <v>1759419</v>
      </c>
      <c r="E68">
        <v>100</v>
      </c>
      <c r="F68"/>
      <c r="G68"/>
      <c r="H68"/>
      <c r="I68"/>
      <c r="J68"/>
      <c r="K68"/>
      <c r="L68"/>
      <c r="M68"/>
      <c r="N68"/>
      <c r="O68"/>
      <c r="P68"/>
      <c r="Q68"/>
      <c r="R68"/>
      <c r="S68"/>
      <c r="T68" s="128"/>
    </row>
    <row r="69" s="80" customFormat="true" ht="15.75" x14ac:dyDescent="0.25">
      <c r="A69" s="127" t="s">
        <v>180</v>
      </c>
      <c r="B69">
        <v>2004</v>
      </c>
      <c r="C69" s="129" t="s">
        <v>16</v>
      </c>
      <c r="D69">
        <v>1751247</v>
      </c>
      <c r="E69">
        <v>100</v>
      </c>
      <c r="F69">
        <v>78.156999999999925</v>
      </c>
      <c r="G69">
        <v>62.664669499999953</v>
      </c>
      <c r="H69">
        <v>15.492330499999973</v>
      </c>
      <c r="I69">
        <v>21.843000000000075</v>
      </c>
      <c r="J69">
        <v>94.970000000000027</v>
      </c>
      <c r="K69">
        <v>88.723500000000058</v>
      </c>
      <c r="L69">
        <v>42.991720500000163</v>
      </c>
      <c r="M69">
        <v>45.731779499999895</v>
      </c>
      <c r="N69">
        <v>11.276499999999942</v>
      </c>
      <c r="O69">
        <v>85.539999999999964</v>
      </c>
      <c r="P69">
        <v>69.039999999999964</v>
      </c>
      <c r="Q69"/>
      <c r="R69">
        <v>69.039999999999964</v>
      </c>
      <c r="S69">
        <v>30.960000000000036</v>
      </c>
      <c r="T69" s="128"/>
    </row>
    <row r="70" s="80" customFormat="true" ht="15.75" x14ac:dyDescent="0.25">
      <c r="A70" s="127" t="s">
        <v>180</v>
      </c>
      <c r="B70">
        <v>2005</v>
      </c>
      <c r="C70" s="129" t="s">
        <v>16</v>
      </c>
      <c r="D70">
        <v>1744710</v>
      </c>
      <c r="E70">
        <v>100</v>
      </c>
      <c r="F70">
        <v>78.156999999999925</v>
      </c>
      <c r="G70">
        <v>62.664669499999953</v>
      </c>
      <c r="H70">
        <v>15.492330499999973</v>
      </c>
      <c r="I70">
        <v>21.843000000000075</v>
      </c>
      <c r="J70">
        <v>94.970000000000027</v>
      </c>
      <c r="K70">
        <v>88.723500000000058</v>
      </c>
      <c r="L70">
        <v>42.991720500000163</v>
      </c>
      <c r="M70">
        <v>45.731779499999895</v>
      </c>
      <c r="N70">
        <v>11.276499999999942</v>
      </c>
      <c r="O70">
        <v>85.539999999999964</v>
      </c>
      <c r="P70">
        <v>69.039999999999964</v>
      </c>
      <c r="Q70"/>
      <c r="R70">
        <v>69.039999999999964</v>
      </c>
      <c r="S70">
        <v>30.960000000000036</v>
      </c>
      <c r="T70" s="128"/>
    </row>
    <row r="71" s="80" customFormat="true" ht="15.75" x14ac:dyDescent="0.25">
      <c r="A71" s="127" t="s">
        <v>180</v>
      </c>
      <c r="B71">
        <v>2006</v>
      </c>
      <c r="C71" s="129" t="s">
        <v>16</v>
      </c>
      <c r="D71">
        <v>1745026</v>
      </c>
      <c r="E71">
        <v>100</v>
      </c>
      <c r="F71">
        <v>78.156999999999925</v>
      </c>
      <c r="G71">
        <v>62.664669499999953</v>
      </c>
      <c r="H71">
        <v>15.492330499999973</v>
      </c>
      <c r="I71">
        <v>21.843000000000075</v>
      </c>
      <c r="J71">
        <v>94.970000000000027</v>
      </c>
      <c r="K71">
        <v>88.723500000000058</v>
      </c>
      <c r="L71">
        <v>42.991720500000163</v>
      </c>
      <c r="M71">
        <v>45.731779499999895</v>
      </c>
      <c r="N71">
        <v>11.276499999999942</v>
      </c>
      <c r="O71">
        <v>85.539999999999964</v>
      </c>
      <c r="P71">
        <v>69.039999999999964</v>
      </c>
      <c r="Q71"/>
      <c r="R71">
        <v>69.039999999999964</v>
      </c>
      <c r="S71">
        <v>30.960000000000036</v>
      </c>
      <c r="T71" s="128"/>
    </row>
    <row r="72" s="80" customFormat="true" ht="15.75" x14ac:dyDescent="0.25">
      <c r="A72" s="127" t="s">
        <v>180</v>
      </c>
      <c r="B72">
        <v>2007</v>
      </c>
      <c r="C72" s="129" t="s">
        <v>16</v>
      </c>
      <c r="D72">
        <v>1748803</v>
      </c>
      <c r="E72">
        <v>100</v>
      </c>
      <c r="F72">
        <v>78.156999999999925</v>
      </c>
      <c r="G72">
        <v>62.664669499999953</v>
      </c>
      <c r="H72">
        <v>15.492330499999973</v>
      </c>
      <c r="I72">
        <v>21.843000000000075</v>
      </c>
      <c r="J72">
        <v>94.970000000000027</v>
      </c>
      <c r="K72">
        <v>88.723500000000058</v>
      </c>
      <c r="L72">
        <v>42.991720500000163</v>
      </c>
      <c r="M72">
        <v>45.731779499999895</v>
      </c>
      <c r="N72">
        <v>11.276499999999942</v>
      </c>
      <c r="O72">
        <v>85.539999999999964</v>
      </c>
      <c r="P72">
        <v>69.039999999999964</v>
      </c>
      <c r="Q72"/>
      <c r="R72">
        <v>69.039999999999964</v>
      </c>
      <c r="S72">
        <v>30.960000000000036</v>
      </c>
      <c r="T72" s="128"/>
    </row>
    <row r="73" s="80" customFormat="true" ht="15.75" x14ac:dyDescent="0.25">
      <c r="A73" s="127" t="s">
        <v>180</v>
      </c>
      <c r="B73">
        <v>2008</v>
      </c>
      <c r="C73" s="129" t="s">
        <v>16</v>
      </c>
      <c r="D73">
        <v>1753546</v>
      </c>
      <c r="E73">
        <v>100</v>
      </c>
      <c r="F73">
        <v>78.156999999999925</v>
      </c>
      <c r="G73">
        <v>62.664669499999945</v>
      </c>
      <c r="H73">
        <v>15.49233049999998</v>
      </c>
      <c r="I73">
        <v>21.843000000000075</v>
      </c>
      <c r="J73">
        <v>94.970000000000027</v>
      </c>
      <c r="K73">
        <v>88.723500000000058</v>
      </c>
      <c r="L73">
        <v>42.991720500000156</v>
      </c>
      <c r="M73">
        <v>45.731779499999902</v>
      </c>
      <c r="N73">
        <v>11.276499999999942</v>
      </c>
      <c r="O73">
        <v>85.539999999999964</v>
      </c>
      <c r="P73">
        <v>69.039999999999964</v>
      </c>
      <c r="Q73"/>
      <c r="R73">
        <v>69.039999999999964</v>
      </c>
      <c r="S73">
        <v>30.960000000000036</v>
      </c>
      <c r="T73" s="128"/>
    </row>
    <row r="74" s="80" customFormat="true" ht="15.75" x14ac:dyDescent="0.25">
      <c r="A74" s="127" t="s">
        <v>180</v>
      </c>
      <c r="B74">
        <v>2009</v>
      </c>
      <c r="C74" s="129" t="s">
        <v>16</v>
      </c>
      <c r="D74">
        <v>1750398</v>
      </c>
      <c r="E74">
        <v>100</v>
      </c>
      <c r="F74">
        <v>79.115999999999985</v>
      </c>
      <c r="G74">
        <v>64.383291000000099</v>
      </c>
      <c r="H74">
        <v>14.732708999999886</v>
      </c>
      <c r="I74">
        <v>20.884000000000015</v>
      </c>
      <c r="J74">
        <v>95.38</v>
      </c>
      <c r="K74">
        <v>89.633000000000038</v>
      </c>
      <c r="L74">
        <v>45.353809000000183</v>
      </c>
      <c r="M74">
        <v>44.279190999999855</v>
      </c>
      <c r="N74">
        <v>10.366999999999962</v>
      </c>
      <c r="O74">
        <v>86.120000000000118</v>
      </c>
      <c r="P74">
        <v>70.320000000000164</v>
      </c>
      <c r="Q74"/>
      <c r="R74">
        <v>70.320000000000164</v>
      </c>
      <c r="S74">
        <v>29.679999999999836</v>
      </c>
      <c r="T74" s="128"/>
    </row>
    <row r="75" s="80" customFormat="true" ht="15.75" x14ac:dyDescent="0.25">
      <c r="A75" s="127" t="s">
        <v>180</v>
      </c>
      <c r="B75">
        <v>2010</v>
      </c>
      <c r="C75" s="129" t="s">
        <v>16</v>
      </c>
      <c r="D75">
        <v>1751068</v>
      </c>
      <c r="E75">
        <v>100</v>
      </c>
      <c r="F75">
        <v>80.075000000000045</v>
      </c>
      <c r="G75">
        <v>66.101912500000253</v>
      </c>
      <c r="H75">
        <v>13.973087499999792</v>
      </c>
      <c r="I75">
        <v>19.924999999999955</v>
      </c>
      <c r="J75">
        <v>95.790000000000077</v>
      </c>
      <c r="K75">
        <v>90.542500000000018</v>
      </c>
      <c r="L75">
        <v>47.71589750000021</v>
      </c>
      <c r="M75">
        <v>42.826602499999808</v>
      </c>
      <c r="N75">
        <v>9.4574999999999818</v>
      </c>
      <c r="O75">
        <v>86.700000000000045</v>
      </c>
      <c r="P75">
        <v>71.600000000000364</v>
      </c>
      <c r="Q75"/>
      <c r="R75">
        <v>71.600000000000364</v>
      </c>
      <c r="S75">
        <v>28.399999999999636</v>
      </c>
      <c r="T75" s="128"/>
    </row>
    <row r="76" s="80" customFormat="true" ht="15.75" x14ac:dyDescent="0.25">
      <c r="A76" s="127" t="s">
        <v>180</v>
      </c>
      <c r="B76">
        <v>2011</v>
      </c>
      <c r="C76" s="129" t="s">
        <v>16</v>
      </c>
      <c r="D76">
        <v>1754861</v>
      </c>
      <c r="E76">
        <v>100</v>
      </c>
      <c r="F76">
        <v>81.034000000000106</v>
      </c>
      <c r="G76">
        <v>67.820533999999952</v>
      </c>
      <c r="H76">
        <v>13.213466000000153</v>
      </c>
      <c r="I76">
        <v>18.965999999999894</v>
      </c>
      <c r="J76">
        <v>96.200000000000045</v>
      </c>
      <c r="K76">
        <v>91.451999999999998</v>
      </c>
      <c r="L76">
        <v>50.077986000000237</v>
      </c>
      <c r="M76">
        <v>41.374013999999761</v>
      </c>
      <c r="N76">
        <v>8.5480000000000018</v>
      </c>
      <c r="O76">
        <v>87.279999999999973</v>
      </c>
      <c r="P76">
        <v>72.880000000000109</v>
      </c>
      <c r="Q76"/>
      <c r="R76">
        <v>72.880000000000109</v>
      </c>
      <c r="S76">
        <v>27.119999999999891</v>
      </c>
      <c r="T76" s="128"/>
    </row>
    <row r="77" s="80" customFormat="true" ht="15.75" x14ac:dyDescent="0.25">
      <c r="A77" s="127" t="s">
        <v>180</v>
      </c>
      <c r="B77">
        <v>2012</v>
      </c>
      <c r="C77" s="129" t="s">
        <v>16</v>
      </c>
      <c r="D77">
        <v>1758622</v>
      </c>
      <c r="E77">
        <v>100</v>
      </c>
      <c r="F77">
        <v>81.992999999999938</v>
      </c>
      <c r="G77">
        <v>69.539155500000106</v>
      </c>
      <c r="H77">
        <v>12.453844499999832</v>
      </c>
      <c r="I77">
        <v>18.007000000000062</v>
      </c>
      <c r="J77">
        <v>96.610000000000014</v>
      </c>
      <c r="K77">
        <v>92.361499999999978</v>
      </c>
      <c r="L77">
        <v>52.440074500000264</v>
      </c>
      <c r="M77">
        <v>39.921425499999714</v>
      </c>
      <c r="N77">
        <v>7.6385000000000218</v>
      </c>
      <c r="O77">
        <v>87.860000000000127</v>
      </c>
      <c r="P77">
        <v>74.160000000000309</v>
      </c>
      <c r="Q77"/>
      <c r="R77">
        <v>74.160000000000309</v>
      </c>
      <c r="S77">
        <v>25.839999999999691</v>
      </c>
      <c r="T77" s="128"/>
    </row>
    <row r="78" s="80" customFormat="true" ht="15.75" x14ac:dyDescent="0.25">
      <c r="A78" s="127" t="s">
        <v>180</v>
      </c>
      <c r="B78">
        <v>2013</v>
      </c>
      <c r="C78" s="129" t="s">
        <v>16</v>
      </c>
      <c r="D78">
        <v>1763123</v>
      </c>
      <c r="E78">
        <v>100</v>
      </c>
      <c r="F78">
        <v>82.951999999999998</v>
      </c>
      <c r="G78">
        <v>71.25777700000026</v>
      </c>
      <c r="H78">
        <v>11.694222999999738</v>
      </c>
      <c r="I78">
        <v>17.048000000000002</v>
      </c>
      <c r="J78">
        <v>97.019999999999982</v>
      </c>
      <c r="K78">
        <v>93.270999999999958</v>
      </c>
      <c r="L78">
        <v>54.802163000000292</v>
      </c>
      <c r="M78">
        <v>38.468836999999667</v>
      </c>
      <c r="N78">
        <v>6.7290000000000418</v>
      </c>
      <c r="O78">
        <v>88.440000000000055</v>
      </c>
      <c r="P78">
        <v>75.440000000000055</v>
      </c>
      <c r="Q78"/>
      <c r="R78">
        <v>75.440000000000055</v>
      </c>
      <c r="S78">
        <v>24.559999999999945</v>
      </c>
      <c r="T78" s="128"/>
    </row>
    <row r="79" s="80" customFormat="true" ht="15.75" x14ac:dyDescent="0.25">
      <c r="A79" s="127" t="s">
        <v>180</v>
      </c>
      <c r="B79">
        <v>2014</v>
      </c>
      <c r="C79" s="129" t="s">
        <v>16</v>
      </c>
      <c r="D79">
        <v>1771755</v>
      </c>
      <c r="E79">
        <v>100</v>
      </c>
      <c r="F79">
        <v>83.911000000000058</v>
      </c>
      <c r="G79">
        <v>72.976398499999959</v>
      </c>
      <c r="H79">
        <v>10.934601500000099</v>
      </c>
      <c r="I79">
        <v>16.088999999999942</v>
      </c>
      <c r="J79">
        <v>97.430000000000064</v>
      </c>
      <c r="K79">
        <v>94.180499999999938</v>
      </c>
      <c r="L79">
        <v>57.164251500000319</v>
      </c>
      <c r="M79">
        <v>37.01624849999962</v>
      </c>
      <c r="N79">
        <v>5.8195000000000618</v>
      </c>
      <c r="O79">
        <v>89.019999999999982</v>
      </c>
      <c r="P79">
        <v>76.720000000000255</v>
      </c>
      <c r="Q79"/>
      <c r="R79">
        <v>76.720000000000255</v>
      </c>
      <c r="S79">
        <v>23.279999999999745</v>
      </c>
      <c r="T79" s="128"/>
    </row>
    <row r="80" s="80" customFormat="true" ht="15.75" x14ac:dyDescent="0.25">
      <c r="A80" s="127" t="s">
        <v>180</v>
      </c>
      <c r="B80">
        <v>2015</v>
      </c>
      <c r="C80" s="129" t="s">
        <v>16</v>
      </c>
      <c r="D80">
        <v>1779733</v>
      </c>
      <c r="E80">
        <v>100</v>
      </c>
      <c r="F80">
        <v>84.870000000000118</v>
      </c>
      <c r="G80">
        <v>74.695020000000113</v>
      </c>
      <c r="H80">
        <v>10.174980000000005</v>
      </c>
      <c r="I80">
        <v>15.129999999999882</v>
      </c>
      <c r="J80">
        <v>97.840000000000032</v>
      </c>
      <c r="K80">
        <v>95.090000000000146</v>
      </c>
      <c r="L80">
        <v>59.526340000000346</v>
      </c>
      <c r="M80">
        <v>35.5636599999998</v>
      </c>
      <c r="N80">
        <v>4.9099999999998545</v>
      </c>
      <c r="O80">
        <v>89.600000000000136</v>
      </c>
      <c r="P80">
        <v>78</v>
      </c>
      <c r="Q80"/>
      <c r="R80">
        <v>78</v>
      </c>
      <c r="S80">
        <v>22</v>
      </c>
      <c r="T80" s="128"/>
    </row>
    <row r="81" s="80" customFormat="true" ht="15.75" x14ac:dyDescent="0.25">
      <c r="A81" s="127" t="s">
        <v>180</v>
      </c>
      <c r="B81">
        <v>2016</v>
      </c>
      <c r="C81" s="129" t="s">
        <v>16</v>
      </c>
      <c r="D81">
        <v>1792459</v>
      </c>
      <c r="E81">
        <v>100</v>
      </c>
      <c r="F81">
        <v>85.828999999999951</v>
      </c>
      <c r="G81">
        <v>76.413641500000267</v>
      </c>
      <c r="H81">
        <v>9.4153584999996838</v>
      </c>
      <c r="I81">
        <v>14.171000000000049</v>
      </c>
      <c r="J81">
        <v>98.25</v>
      </c>
      <c r="K81">
        <v>95.999500000000126</v>
      </c>
      <c r="L81">
        <v>61.888428500000373</v>
      </c>
      <c r="M81">
        <v>34.111071499999753</v>
      </c>
      <c r="N81">
        <v>4.0004999999998745</v>
      </c>
      <c r="O81">
        <v>90.180000000000064</v>
      </c>
      <c r="P81">
        <v>79.2800000000002</v>
      </c>
      <c r="Q81"/>
      <c r="R81">
        <v>79.2800000000002</v>
      </c>
      <c r="S81">
        <v>20.7199999999998</v>
      </c>
      <c r="T81" s="128"/>
    </row>
    <row r="82" s="80" customFormat="true" ht="15.75" x14ac:dyDescent="0.25">
      <c r="A82" s="127" t="s">
        <v>180</v>
      </c>
      <c r="B82">
        <v>2000</v>
      </c>
      <c r="C82" s="129" t="s">
        <v>17</v>
      </c>
      <c r="D82">
        <v>3576327</v>
      </c>
      <c r="E82">
        <v>100</v>
      </c>
      <c r="F82">
        <v>72.048032786885187</v>
      </c>
      <c r="G82"/>
      <c r="H82"/>
      <c r="I82">
        <v>27.951967213114813</v>
      </c>
      <c r="J82"/>
      <c r="K82"/>
      <c r="L82"/>
      <c r="M82"/>
      <c r="N82"/>
      <c r="O82"/>
      <c r="P82"/>
      <c r="Q82"/>
      <c r="R82"/>
      <c r="S82"/>
      <c r="T82" s="128"/>
    </row>
    <row r="83" s="80" customFormat="true" ht="15.75" x14ac:dyDescent="0.25">
      <c r="A83" s="127" t="s">
        <v>180</v>
      </c>
      <c r="B83">
        <v>2001</v>
      </c>
      <c r="C83" s="129" t="s">
        <v>17</v>
      </c>
      <c r="D83">
        <v>3571184</v>
      </c>
      <c r="E83">
        <v>100</v>
      </c>
      <c r="F83">
        <v>72.048032786885187</v>
      </c>
      <c r="G83"/>
      <c r="H83"/>
      <c r="I83">
        <v>27.951967213114813</v>
      </c>
      <c r="J83"/>
      <c r="K83"/>
      <c r="L83"/>
      <c r="M83"/>
      <c r="N83"/>
      <c r="O83"/>
      <c r="P83"/>
      <c r="Q83"/>
      <c r="R83"/>
      <c r="S83"/>
      <c r="T83" s="128"/>
    </row>
    <row r="84" s="80" customFormat="true" ht="15.75" x14ac:dyDescent="0.25">
      <c r="A84" s="127" t="s">
        <v>180</v>
      </c>
      <c r="B84">
        <v>2002</v>
      </c>
      <c r="C84" s="129" t="s">
        <v>17</v>
      </c>
      <c r="D84">
        <v>3555593</v>
      </c>
      <c r="E84">
        <v>100</v>
      </c>
      <c r="F84">
        <v>72.048032786885187</v>
      </c>
      <c r="G84"/>
      <c r="H84"/>
      <c r="I84">
        <v>27.951967213114813</v>
      </c>
      <c r="J84"/>
      <c r="K84"/>
      <c r="L84"/>
      <c r="M84"/>
      <c r="N84"/>
      <c r="O84"/>
      <c r="P84"/>
      <c r="Q84"/>
      <c r="R84"/>
      <c r="S84"/>
      <c r="T84" s="128"/>
    </row>
    <row r="85" s="80" customFormat="true" ht="15.75" x14ac:dyDescent="0.25">
      <c r="A85" s="127" t="s">
        <v>180</v>
      </c>
      <c r="B85">
        <v>2003</v>
      </c>
      <c r="C85" s="129" t="s">
        <v>17</v>
      </c>
      <c r="D85">
        <v>3531549</v>
      </c>
      <c r="E85">
        <v>100</v>
      </c>
      <c r="F85">
        <v>72.048032786885187</v>
      </c>
      <c r="G85"/>
      <c r="H85"/>
      <c r="I85">
        <v>27.951967213114813</v>
      </c>
      <c r="J85"/>
      <c r="K85"/>
      <c r="L85"/>
      <c r="M85"/>
      <c r="N85"/>
      <c r="O85"/>
      <c r="P85"/>
      <c r="Q85"/>
      <c r="R85"/>
      <c r="S85"/>
      <c r="T85" s="128"/>
    </row>
    <row r="86" s="80" customFormat="true" ht="15.75" x14ac:dyDescent="0.25">
      <c r="A86" s="127" t="s">
        <v>180</v>
      </c>
      <c r="B86">
        <v>2004</v>
      </c>
      <c r="C86" s="129" t="s">
        <v>17</v>
      </c>
      <c r="D86">
        <v>3501977</v>
      </c>
      <c r="E86">
        <v>100</v>
      </c>
      <c r="F86">
        <v>72.048032786885187</v>
      </c>
      <c r="G86">
        <v>56.443210400000233</v>
      </c>
      <c r="H86">
        <v>15.604822386884955</v>
      </c>
      <c r="I86">
        <v>27.951967213114813</v>
      </c>
      <c r="J86">
        <v>96.94</v>
      </c>
      <c r="K86">
        <v>87.948499999999967</v>
      </c>
      <c r="L86">
        <v>46.57233748159706</v>
      </c>
      <c r="M86">
        <v>41.376162518402907</v>
      </c>
      <c r="N86">
        <v>12.051500000000033</v>
      </c>
      <c r="O86">
        <v>86.479999999999905</v>
      </c>
      <c r="P86">
        <v>68.359999999999673</v>
      </c>
      <c r="Q86"/>
      <c r="R86">
        <v>68.359999999999673</v>
      </c>
      <c r="S86">
        <v>31.640000000000327</v>
      </c>
      <c r="T86" s="128"/>
    </row>
    <row r="87" s="80" customFormat="true" ht="15.75" x14ac:dyDescent="0.25">
      <c r="A87" s="127" t="s">
        <v>180</v>
      </c>
      <c r="B87">
        <v>2005</v>
      </c>
      <c r="C87" s="129" t="s">
        <v>17</v>
      </c>
      <c r="D87">
        <v>3470835</v>
      </c>
      <c r="E87">
        <v>100</v>
      </c>
      <c r="F87">
        <v>72.648606557376979</v>
      </c>
      <c r="G87">
        <v>56.443210400000233</v>
      </c>
      <c r="H87">
        <v>16.205396157376747</v>
      </c>
      <c r="I87">
        <v>27.351393442623021</v>
      </c>
      <c r="J87">
        <v>96.94</v>
      </c>
      <c r="K87">
        <v>87.948499999999967</v>
      </c>
      <c r="L87">
        <v>46.57233748159706</v>
      </c>
      <c r="M87">
        <v>41.376162518402907</v>
      </c>
      <c r="N87">
        <v>12.051500000000033</v>
      </c>
      <c r="O87">
        <v>86.479999999999905</v>
      </c>
      <c r="P87">
        <v>68.359999999999673</v>
      </c>
      <c r="Q87"/>
      <c r="R87">
        <v>68.359999999999673</v>
      </c>
      <c r="S87">
        <v>31.640000000000327</v>
      </c>
      <c r="T87" s="128"/>
    </row>
    <row r="88" s="80" customFormat="true" ht="15.75" x14ac:dyDescent="0.25">
      <c r="A88" s="127" t="s">
        <v>180</v>
      </c>
      <c r="B88">
        <v>2006</v>
      </c>
      <c r="C88" s="129" t="s">
        <v>17</v>
      </c>
      <c r="D88">
        <v>3447143</v>
      </c>
      <c r="E88">
        <v>100</v>
      </c>
      <c r="F88">
        <v>73.249180327868771</v>
      </c>
      <c r="G88">
        <v>56.443210400000233</v>
      </c>
      <c r="H88">
        <v>16.805969927868539</v>
      </c>
      <c r="I88">
        <v>26.750819672131229</v>
      </c>
      <c r="J88">
        <v>96.94</v>
      </c>
      <c r="K88">
        <v>87.948499999999967</v>
      </c>
      <c r="L88">
        <v>46.57233748159706</v>
      </c>
      <c r="M88">
        <v>41.376162518402907</v>
      </c>
      <c r="N88">
        <v>12.051500000000033</v>
      </c>
      <c r="O88">
        <v>86.479999999999905</v>
      </c>
      <c r="P88">
        <v>68.359999999999673</v>
      </c>
      <c r="Q88"/>
      <c r="R88">
        <v>68.359999999999673</v>
      </c>
      <c r="S88">
        <v>31.640000000000327</v>
      </c>
      <c r="T88" s="128"/>
    </row>
    <row r="89" s="80" customFormat="true" ht="15.75" x14ac:dyDescent="0.25">
      <c r="A89" s="127" t="s">
        <v>180</v>
      </c>
      <c r="B89">
        <v>2007</v>
      </c>
      <c r="C89" s="129" t="s">
        <v>17</v>
      </c>
      <c r="D89">
        <v>3427753</v>
      </c>
      <c r="E89">
        <v>100</v>
      </c>
      <c r="F89">
        <v>73.849754098360563</v>
      </c>
      <c r="G89">
        <v>56.443210400000233</v>
      </c>
      <c r="H89">
        <v>17.406543698360331</v>
      </c>
      <c r="I89">
        <v>26.150245901639437</v>
      </c>
      <c r="J89">
        <v>96.94</v>
      </c>
      <c r="K89">
        <v>87.948499999999967</v>
      </c>
      <c r="L89">
        <v>46.57233748159706</v>
      </c>
      <c r="M89">
        <v>41.376162518402907</v>
      </c>
      <c r="N89">
        <v>12.051500000000033</v>
      </c>
      <c r="O89">
        <v>86.479999999999905</v>
      </c>
      <c r="P89">
        <v>68.359999999999673</v>
      </c>
      <c r="Q89"/>
      <c r="R89">
        <v>68.359999999999673</v>
      </c>
      <c r="S89">
        <v>31.640000000000327</v>
      </c>
      <c r="T89" s="128"/>
    </row>
    <row r="90" s="80" customFormat="true" ht="15.75" x14ac:dyDescent="0.25">
      <c r="A90" s="127" t="s">
        <v>180</v>
      </c>
      <c r="B90">
        <v>2008</v>
      </c>
      <c r="C90" s="129" t="s">
        <v>17</v>
      </c>
      <c r="D90">
        <v>3414543</v>
      </c>
      <c r="E90">
        <v>100</v>
      </c>
      <c r="F90">
        <v>74.450327868852355</v>
      </c>
      <c r="G90">
        <v>56.443210400000225</v>
      </c>
      <c r="H90">
        <v>18.00711746885213</v>
      </c>
      <c r="I90">
        <v>25.549672131147645</v>
      </c>
      <c r="J90">
        <v>96.94</v>
      </c>
      <c r="K90">
        <v>87.948499999999967</v>
      </c>
      <c r="L90">
        <v>46.57233748159706</v>
      </c>
      <c r="M90">
        <v>41.376162518402907</v>
      </c>
      <c r="N90">
        <v>12.051500000000033</v>
      </c>
      <c r="O90">
        <v>86.479999999999905</v>
      </c>
      <c r="P90">
        <v>68.359999999999673</v>
      </c>
      <c r="Q90"/>
      <c r="R90">
        <v>68.359999999999673</v>
      </c>
      <c r="S90">
        <v>31.640000000000327</v>
      </c>
      <c r="T90" s="128"/>
    </row>
    <row r="91" s="80" customFormat="true" ht="15.75" x14ac:dyDescent="0.25">
      <c r="A91" s="127" t="s">
        <v>180</v>
      </c>
      <c r="B91">
        <v>2009</v>
      </c>
      <c r="C91" s="129" t="s">
        <v>17</v>
      </c>
      <c r="D91">
        <v>3408848</v>
      </c>
      <c r="E91">
        <v>100</v>
      </c>
      <c r="F91">
        <v>75.050901639344374</v>
      </c>
      <c r="G91">
        <v>58.251323200000115</v>
      </c>
      <c r="H91">
        <v>16.799578439344259</v>
      </c>
      <c r="I91">
        <v>24.949098360655626</v>
      </c>
      <c r="J91">
        <v>97.110000000000014</v>
      </c>
      <c r="K91">
        <v>88.938000000000102</v>
      </c>
      <c r="L91">
        <v>49.440356229297322</v>
      </c>
      <c r="M91">
        <v>39.49764377070278</v>
      </c>
      <c r="N91">
        <v>11.061999999999898</v>
      </c>
      <c r="O91">
        <v>86.939999999999941</v>
      </c>
      <c r="P91">
        <v>69.579999999999927</v>
      </c>
      <c r="Q91"/>
      <c r="R91">
        <v>69.579999999999927</v>
      </c>
      <c r="S91">
        <v>30.420000000000073</v>
      </c>
      <c r="T91" s="128"/>
    </row>
    <row r="92" s="80" customFormat="true" ht="15.75" x14ac:dyDescent="0.25">
      <c r="A92" s="127" t="s">
        <v>180</v>
      </c>
      <c r="B92">
        <v>2010</v>
      </c>
      <c r="C92" s="129" t="s">
        <v>17</v>
      </c>
      <c r="D92">
        <v>3409306</v>
      </c>
      <c r="E92">
        <v>100</v>
      </c>
      <c r="F92">
        <v>75.651475409836166</v>
      </c>
      <c r="G92">
        <v>60.059436000000005</v>
      </c>
      <c r="H92">
        <v>15.592039409836161</v>
      </c>
      <c r="I92">
        <v>24.348524590163834</v>
      </c>
      <c r="J92">
        <v>97.279999999999973</v>
      </c>
      <c r="K92">
        <v>89.927500000000009</v>
      </c>
      <c r="L92">
        <v>52.308374976996674</v>
      </c>
      <c r="M92">
        <v>37.619125023003335</v>
      </c>
      <c r="N92">
        <v>10.072499999999991</v>
      </c>
      <c r="O92">
        <v>87.399999999999864</v>
      </c>
      <c r="P92">
        <v>70.799999999999727</v>
      </c>
      <c r="Q92"/>
      <c r="R92">
        <v>70.799999999999727</v>
      </c>
      <c r="S92">
        <v>29.200000000000273</v>
      </c>
      <c r="T92" s="128"/>
    </row>
    <row r="93" s="80" customFormat="true" ht="15.75" x14ac:dyDescent="0.25">
      <c r="A93" s="127" t="s">
        <v>180</v>
      </c>
      <c r="B93">
        <v>2011</v>
      </c>
      <c r="C93" s="129" t="s">
        <v>17</v>
      </c>
      <c r="D93">
        <v>3419620</v>
      </c>
      <c r="E93">
        <v>100</v>
      </c>
      <c r="F93">
        <v>76.252049180327958</v>
      </c>
      <c r="G93">
        <v>61.867548799999895</v>
      </c>
      <c r="H93">
        <v>14.384500380328063</v>
      </c>
      <c r="I93">
        <v>23.747950819672042</v>
      </c>
      <c r="J93">
        <v>97.449999999999989</v>
      </c>
      <c r="K93">
        <v>90.917000000000144</v>
      </c>
      <c r="L93">
        <v>55.176393724696027</v>
      </c>
      <c r="M93">
        <v>35.740606275304117</v>
      </c>
      <c r="N93">
        <v>9.0829999999998563</v>
      </c>
      <c r="O93">
        <v>87.8599999999999</v>
      </c>
      <c r="P93">
        <v>72.019999999999982</v>
      </c>
      <c r="Q93"/>
      <c r="R93">
        <v>72.019999999999982</v>
      </c>
      <c r="S93">
        <v>27.980000000000018</v>
      </c>
      <c r="T93" s="128"/>
    </row>
    <row r="94" s="80" customFormat="true" ht="15.75" x14ac:dyDescent="0.25">
      <c r="A94" s="127" t="s">
        <v>180</v>
      </c>
      <c r="B94">
        <v>2012</v>
      </c>
      <c r="C94" s="129" t="s">
        <v>17</v>
      </c>
      <c r="D94">
        <v>3429276</v>
      </c>
      <c r="E94">
        <v>100</v>
      </c>
      <c r="F94">
        <v>76.85262295081975</v>
      </c>
      <c r="G94">
        <v>63.67566160000024</v>
      </c>
      <c r="H94">
        <v>13.176961350819511</v>
      </c>
      <c r="I94">
        <v>23.14737704918025</v>
      </c>
      <c r="J94">
        <v>97.62</v>
      </c>
      <c r="K94">
        <v>91.906500000000051</v>
      </c>
      <c r="L94">
        <v>58.044412472396289</v>
      </c>
      <c r="M94">
        <v>33.862087527603762</v>
      </c>
      <c r="N94">
        <v>8.0934999999999491</v>
      </c>
      <c r="O94">
        <v>88.319999999999936</v>
      </c>
      <c r="P94">
        <v>73.239999999999782</v>
      </c>
      <c r="Q94"/>
      <c r="R94">
        <v>73.239999999999782</v>
      </c>
      <c r="S94">
        <v>26.760000000000218</v>
      </c>
      <c r="T94" s="128"/>
    </row>
    <row r="95" s="80" customFormat="true" ht="15.75" x14ac:dyDescent="0.25">
      <c r="A95" s="127" t="s">
        <v>180</v>
      </c>
      <c r="B95">
        <v>2013</v>
      </c>
      <c r="C95" s="129" t="s">
        <v>17</v>
      </c>
      <c r="D95">
        <v>3438268</v>
      </c>
      <c r="E95">
        <v>100</v>
      </c>
      <c r="F95">
        <v>77.453196721311542</v>
      </c>
      <c r="G95">
        <v>65.483774400000129</v>
      </c>
      <c r="H95">
        <v>11.969422321311413</v>
      </c>
      <c r="I95">
        <v>22.546803278688458</v>
      </c>
      <c r="J95">
        <v>97.789999999999964</v>
      </c>
      <c r="K95">
        <v>92.895999999999958</v>
      </c>
      <c r="L95">
        <v>60.912431220095641</v>
      </c>
      <c r="M95">
        <v>31.983568779904317</v>
      </c>
      <c r="N95">
        <v>7.1040000000000418</v>
      </c>
      <c r="O95">
        <v>88.779999999999859</v>
      </c>
      <c r="P95">
        <v>74.459999999999582</v>
      </c>
      <c r="Q95"/>
      <c r="R95">
        <v>74.459999999999582</v>
      </c>
      <c r="S95">
        <v>25.540000000000418</v>
      </c>
      <c r="T95" s="128"/>
    </row>
    <row r="96" s="80" customFormat="true" ht="15.75" x14ac:dyDescent="0.25">
      <c r="A96" s="127" t="s">
        <v>180</v>
      </c>
      <c r="B96">
        <v>2014</v>
      </c>
      <c r="C96" s="129" t="s">
        <v>17</v>
      </c>
      <c r="D96">
        <v>3446650</v>
      </c>
      <c r="E96">
        <v>100</v>
      </c>
      <c r="F96">
        <v>78.053770491803334</v>
      </c>
      <c r="G96">
        <v>67.291887200000019</v>
      </c>
      <c r="H96">
        <v>10.761883291803315</v>
      </c>
      <c r="I96">
        <v>21.946229508196666</v>
      </c>
      <c r="J96">
        <v>97.95999999999998</v>
      </c>
      <c r="K96">
        <v>93.885500000000093</v>
      </c>
      <c r="L96">
        <v>63.780449967794993</v>
      </c>
      <c r="M96">
        <v>30.105050032205099</v>
      </c>
      <c r="N96">
        <v>6.1144999999999072</v>
      </c>
      <c r="O96">
        <v>89.239999999999895</v>
      </c>
      <c r="P96">
        <v>75.679999999999836</v>
      </c>
      <c r="Q96"/>
      <c r="R96">
        <v>75.679999999999836</v>
      </c>
      <c r="S96">
        <v>24.320000000000164</v>
      </c>
      <c r="T96" s="128"/>
    </row>
    <row r="97" s="80" customFormat="true" ht="15.75" x14ac:dyDescent="0.25">
      <c r="A97" s="127" t="s">
        <v>180</v>
      </c>
      <c r="B97">
        <v>2015</v>
      </c>
      <c r="C97" s="129" t="s">
        <v>17</v>
      </c>
      <c r="D97">
        <v>3454875</v>
      </c>
      <c r="E97">
        <v>100</v>
      </c>
      <c r="F97">
        <v>78.654344262295126</v>
      </c>
      <c r="G97">
        <v>69.099999999999909</v>
      </c>
      <c r="H97">
        <v>9.554344262295217</v>
      </c>
      <c r="I97">
        <v>21.345655737704874</v>
      </c>
      <c r="J97">
        <v>98.13</v>
      </c>
      <c r="K97">
        <v>94.875</v>
      </c>
      <c r="L97">
        <v>66.648468715495255</v>
      </c>
      <c r="M97">
        <v>28.226531284504745</v>
      </c>
      <c r="N97">
        <v>5.125</v>
      </c>
      <c r="O97">
        <v>89.699999999999932</v>
      </c>
      <c r="P97">
        <v>76.899999999999636</v>
      </c>
      <c r="Q97"/>
      <c r="R97">
        <v>76.899999999999636</v>
      </c>
      <c r="S97">
        <v>23.100000000000364</v>
      </c>
      <c r="T97" s="128"/>
    </row>
    <row r="98" s="80" customFormat="true" ht="15.75" x14ac:dyDescent="0.25">
      <c r="A98" s="127" t="s">
        <v>180</v>
      </c>
      <c r="B98">
        <v>2016</v>
      </c>
      <c r="C98" s="129" t="s">
        <v>17</v>
      </c>
      <c r="D98">
        <v>3468200</v>
      </c>
      <c r="E98">
        <v>100</v>
      </c>
      <c r="F98">
        <v>79.254918032786918</v>
      </c>
      <c r="G98">
        <v>70.908112799999799</v>
      </c>
      <c r="H98">
        <v>8.3468052327871192</v>
      </c>
      <c r="I98">
        <v>20.745081967213082</v>
      </c>
      <c r="J98">
        <v>98.300000000000011</v>
      </c>
      <c r="K98">
        <v>95.864500000000135</v>
      </c>
      <c r="L98">
        <v>69.516487463194608</v>
      </c>
      <c r="M98">
        <v>26.348012536805527</v>
      </c>
      <c r="N98">
        <v>4.1354999999998654</v>
      </c>
      <c r="O98">
        <v>90.159999999999854</v>
      </c>
      <c r="P98">
        <v>78.119999999999891</v>
      </c>
      <c r="Q98"/>
      <c r="R98">
        <v>78.119999999999891</v>
      </c>
      <c r="S98">
        <v>21.880000000000109</v>
      </c>
      <c r="T98" s="128"/>
    </row>
    <row r="99" s="80" customFormat="true" ht="15.75" x14ac:dyDescent="0.25">
      <c r="A99" s="127" t="s">
        <v>180</v>
      </c>
      <c r="B99">
        <v>2000</v>
      </c>
      <c r="C99" s="129" t="s">
        <v>18</v>
      </c>
      <c r="D99">
        <v>2803189</v>
      </c>
      <c r="E99">
        <v>100</v>
      </c>
      <c r="F99"/>
      <c r="G99"/>
      <c r="H99"/>
      <c r="I99"/>
      <c r="J99"/>
      <c r="K99"/>
      <c r="L99"/>
      <c r="M99"/>
      <c r="N99"/>
      <c r="O99"/>
      <c r="P99"/>
      <c r="Q99"/>
      <c r="R99"/>
      <c r="S99"/>
      <c r="T99" s="128"/>
    </row>
    <row r="100" s="80" customFormat="true" ht="15.75" x14ac:dyDescent="0.25">
      <c r="A100" s="127" t="s">
        <v>180</v>
      </c>
      <c r="B100">
        <v>2001</v>
      </c>
      <c r="C100" s="129" t="s">
        <v>18</v>
      </c>
      <c r="D100">
        <v>2837940</v>
      </c>
      <c r="E100">
        <v>100</v>
      </c>
      <c r="F100"/>
      <c r="G100"/>
      <c r="H100"/>
      <c r="I100"/>
      <c r="J100"/>
      <c r="K100"/>
      <c r="L100"/>
      <c r="M100"/>
      <c r="N100"/>
      <c r="O100"/>
      <c r="P100"/>
      <c r="Q100"/>
      <c r="R100"/>
      <c r="S100"/>
      <c r="T100" s="128"/>
    </row>
    <row r="101" s="80" customFormat="true" ht="15.75" x14ac:dyDescent="0.25">
      <c r="A101" s="127" t="s">
        <v>180</v>
      </c>
      <c r="B101">
        <v>2002</v>
      </c>
      <c r="C101" s="129" t="s">
        <v>18</v>
      </c>
      <c r="D101">
        <v>2864981</v>
      </c>
      <c r="E101">
        <v>100</v>
      </c>
      <c r="F101"/>
      <c r="G101"/>
      <c r="H101"/>
      <c r="I101"/>
      <c r="J101"/>
      <c r="K101"/>
      <c r="L101"/>
      <c r="M101"/>
      <c r="N101"/>
      <c r="O101"/>
      <c r="P101"/>
      <c r="Q101"/>
      <c r="R101"/>
      <c r="S101"/>
      <c r="T101" s="128"/>
    </row>
    <row r="102" s="80" customFormat="true" ht="15.75" x14ac:dyDescent="0.25">
      <c r="A102" s="127" t="s">
        <v>180</v>
      </c>
      <c r="B102">
        <v>2003</v>
      </c>
      <c r="C102" s="129" t="s">
        <v>18</v>
      </c>
      <c r="D102">
        <v>2883509</v>
      </c>
      <c r="E102">
        <v>100</v>
      </c>
      <c r="F102"/>
      <c r="G102"/>
      <c r="H102"/>
      <c r="I102"/>
      <c r="J102"/>
      <c r="K102"/>
      <c r="L102"/>
      <c r="M102"/>
      <c r="N102"/>
      <c r="O102"/>
      <c r="P102"/>
      <c r="Q102"/>
      <c r="R102"/>
      <c r="S102"/>
      <c r="T102" s="128"/>
    </row>
    <row r="103" s="80" customFormat="true" ht="15.75" x14ac:dyDescent="0.25">
      <c r="A103" s="127" t="s">
        <v>180</v>
      </c>
      <c r="B103">
        <v>2004</v>
      </c>
      <c r="C103" s="129" t="s">
        <v>18</v>
      </c>
      <c r="D103">
        <v>2892012</v>
      </c>
      <c r="E103">
        <v>100</v>
      </c>
      <c r="F103"/>
      <c r="G103"/>
      <c r="H103"/>
      <c r="I103"/>
      <c r="J103"/>
      <c r="K103"/>
      <c r="L103"/>
      <c r="M103"/>
      <c r="N103"/>
      <c r="O103"/>
      <c r="P103"/>
      <c r="Q103"/>
      <c r="R103"/>
      <c r="S103"/>
      <c r="T103" s="128"/>
    </row>
    <row r="104" s="80" customFormat="true" ht="15.75" x14ac:dyDescent="0.25">
      <c r="A104" s="127" t="s">
        <v>180</v>
      </c>
      <c r="B104">
        <v>2005</v>
      </c>
      <c r="C104" s="129" t="s">
        <v>18</v>
      </c>
      <c r="D104">
        <v>2890224</v>
      </c>
      <c r="E104">
        <v>100</v>
      </c>
      <c r="F104"/>
      <c r="G104"/>
      <c r="H104"/>
      <c r="I104"/>
      <c r="J104"/>
      <c r="K104"/>
      <c r="L104"/>
      <c r="M104"/>
      <c r="N104"/>
      <c r="O104"/>
      <c r="P104"/>
      <c r="Q104"/>
      <c r="R104"/>
      <c r="S104"/>
      <c r="T104" s="128"/>
    </row>
    <row r="105" s="80" customFormat="true" ht="15.75" x14ac:dyDescent="0.25">
      <c r="A105" s="127" t="s">
        <v>180</v>
      </c>
      <c r="B105">
        <v>2006</v>
      </c>
      <c r="C105" s="129" t="s">
        <v>18</v>
      </c>
      <c r="D105">
        <v>2883940</v>
      </c>
      <c r="E105">
        <v>100</v>
      </c>
      <c r="F105"/>
      <c r="G105"/>
      <c r="H105"/>
      <c r="I105"/>
      <c r="J105"/>
      <c r="K105"/>
      <c r="L105"/>
      <c r="M105"/>
      <c r="N105"/>
      <c r="O105"/>
      <c r="P105"/>
      <c r="Q105"/>
      <c r="R105"/>
      <c r="S105"/>
      <c r="T105" s="128"/>
    </row>
    <row r="106" s="80" customFormat="true" ht="15.75" x14ac:dyDescent="0.25">
      <c r="A106" s="127" t="s">
        <v>180</v>
      </c>
      <c r="B106">
        <v>2007</v>
      </c>
      <c r="C106" s="129" t="s">
        <v>18</v>
      </c>
      <c r="D106">
        <v>2876585</v>
      </c>
      <c r="E106">
        <v>100</v>
      </c>
      <c r="F106"/>
      <c r="G106"/>
      <c r="H106"/>
      <c r="I106"/>
      <c r="J106"/>
      <c r="K106"/>
      <c r="L106"/>
      <c r="M106"/>
      <c r="N106"/>
      <c r="O106"/>
      <c r="P106"/>
      <c r="Q106"/>
      <c r="R106"/>
      <c r="S106"/>
      <c r="T106" s="128"/>
    </row>
    <row r="107" s="80" customFormat="true" ht="15.75" x14ac:dyDescent="0.25">
      <c r="A107" s="127" t="s">
        <v>180</v>
      </c>
      <c r="B107">
        <v>2008</v>
      </c>
      <c r="C107" s="129" t="s">
        <v>18</v>
      </c>
      <c r="D107">
        <v>2865595</v>
      </c>
      <c r="E107">
        <v>100</v>
      </c>
      <c r="F107"/>
      <c r="G107"/>
      <c r="H107"/>
      <c r="I107"/>
      <c r="J107"/>
      <c r="K107"/>
      <c r="L107"/>
      <c r="M107"/>
      <c r="N107"/>
      <c r="O107"/>
      <c r="P107"/>
      <c r="Q107"/>
      <c r="R107"/>
      <c r="S107"/>
      <c r="T107" s="128"/>
    </row>
    <row r="108" s="80" customFormat="true" ht="15.75" x14ac:dyDescent="0.25">
      <c r="A108" s="127" t="s">
        <v>180</v>
      </c>
      <c r="B108">
        <v>2009</v>
      </c>
      <c r="C108" s="129" t="s">
        <v>18</v>
      </c>
      <c r="D108">
        <v>2847857</v>
      </c>
      <c r="E108">
        <v>100</v>
      </c>
      <c r="F108"/>
      <c r="G108"/>
      <c r="H108"/>
      <c r="I108"/>
      <c r="J108"/>
      <c r="K108"/>
      <c r="L108"/>
      <c r="M108"/>
      <c r="N108"/>
      <c r="O108"/>
      <c r="P108"/>
      <c r="Q108"/>
      <c r="R108"/>
      <c r="S108"/>
      <c r="T108" s="128"/>
    </row>
    <row r="109" s="80" customFormat="true" ht="15.75" x14ac:dyDescent="0.25">
      <c r="A109" s="127" t="s">
        <v>180</v>
      </c>
      <c r="B109">
        <v>2010</v>
      </c>
      <c r="C109" s="129" t="s">
        <v>18</v>
      </c>
      <c r="D109">
        <v>2824278</v>
      </c>
      <c r="E109">
        <v>100</v>
      </c>
      <c r="F109"/>
      <c r="G109"/>
      <c r="H109"/>
      <c r="I109"/>
      <c r="J109"/>
      <c r="K109"/>
      <c r="L109"/>
      <c r="M109"/>
      <c r="N109"/>
      <c r="O109"/>
      <c r="P109"/>
      <c r="Q109"/>
      <c r="R109"/>
      <c r="S109"/>
      <c r="T109" s="128"/>
    </row>
    <row r="110" s="80" customFormat="true" ht="15.75" x14ac:dyDescent="0.25">
      <c r="A110" s="127" t="s">
        <v>180</v>
      </c>
      <c r="B110">
        <v>2011</v>
      </c>
      <c r="C110" s="79" t="s">
        <v>18</v>
      </c>
      <c r="D110">
        <v>2805740</v>
      </c>
      <c r="E110">
        <v>100</v>
      </c>
      <c r="F110">
        <v>83.859999999999985</v>
      </c>
      <c r="G110">
        <v>72.900000000000006</v>
      </c>
      <c r="H110">
        <v>10.95999999999998</v>
      </c>
      <c r="I110">
        <v>16.140000000000015</v>
      </c>
      <c r="J110">
        <v>98.71</v>
      </c>
      <c r="K110">
        <v>96.575000000000003</v>
      </c>
      <c r="L110">
        <v>71.562074999999993</v>
      </c>
      <c r="M110">
        <v>25.01292500000001</v>
      </c>
      <c r="N110">
        <v>3.4249999999999972</v>
      </c>
      <c r="O110">
        <v>91.2</v>
      </c>
      <c r="P110">
        <v>78.2</v>
      </c>
      <c r="Q110"/>
      <c r="R110">
        <v>78.2</v>
      </c>
      <c r="S110">
        <v>21.799999999999997</v>
      </c>
      <c r="T110" s="122"/>
      <c r="U110" s="120"/>
      <c r="V110" s="120"/>
      <c r="W110" s="120"/>
      <c r="X110" s="120"/>
      <c r="Y110" s="120"/>
      <c r="Z110" s="120"/>
      <c r="AA110" s="120"/>
      <c r="AB110" s="120"/>
      <c r="AC110" s="120"/>
      <c r="AD110" s="120"/>
      <c r="AE110" s="120"/>
    </row>
    <row r="111" s="80" customFormat="true" ht="15.75" x14ac:dyDescent="0.25">
      <c r="A111" s="127" t="s">
        <v>180</v>
      </c>
      <c r="B111">
        <v>2012</v>
      </c>
      <c r="C111" s="79" t="s">
        <v>18</v>
      </c>
      <c r="D111">
        <v>2794769</v>
      </c>
      <c r="E111">
        <v>100</v>
      </c>
      <c r="F111">
        <v>83.859999999999985</v>
      </c>
      <c r="G111">
        <v>72.900000000000006</v>
      </c>
      <c r="H111">
        <v>10.95999999999998</v>
      </c>
      <c r="I111">
        <v>16.140000000000015</v>
      </c>
      <c r="J111">
        <v>98.71</v>
      </c>
      <c r="K111">
        <v>96.575000000000003</v>
      </c>
      <c r="L111">
        <v>71.562074999999993</v>
      </c>
      <c r="M111">
        <v>25.01292500000001</v>
      </c>
      <c r="N111">
        <v>3.4249999999999972</v>
      </c>
      <c r="O111">
        <v>91.2</v>
      </c>
      <c r="P111">
        <v>78.2</v>
      </c>
      <c r="Q111"/>
      <c r="R111">
        <v>78.2</v>
      </c>
      <c r="S111">
        <v>21.799999999999997</v>
      </c>
      <c r="T111" s="122"/>
      <c r="U111" s="120"/>
      <c r="V111" s="120"/>
      <c r="W111" s="120"/>
      <c r="X111" s="120"/>
      <c r="Y111" s="120"/>
      <c r="Z111" s="120"/>
      <c r="AA111" s="120"/>
      <c r="AB111" s="120"/>
      <c r="AC111" s="120"/>
      <c r="AD111" s="120"/>
      <c r="AE111" s="120"/>
    </row>
    <row r="112" s="80" customFormat="true" ht="15.75" x14ac:dyDescent="0.25">
      <c r="A112" s="127" t="s">
        <v>180</v>
      </c>
      <c r="B112">
        <v>2013</v>
      </c>
      <c r="C112" s="79" t="s">
        <v>18</v>
      </c>
      <c r="D112">
        <v>2790468</v>
      </c>
      <c r="E112">
        <v>100</v>
      </c>
      <c r="F112">
        <v>83.859999999999985</v>
      </c>
      <c r="G112">
        <v>72.900000000000006</v>
      </c>
      <c r="H112">
        <v>10.95999999999998</v>
      </c>
      <c r="I112">
        <v>16.140000000000015</v>
      </c>
      <c r="J112">
        <v>98.71</v>
      </c>
      <c r="K112">
        <v>96.575000000000003</v>
      </c>
      <c r="L112">
        <v>71.562074999999993</v>
      </c>
      <c r="M112">
        <v>25.01292500000001</v>
      </c>
      <c r="N112">
        <v>3.4249999999999972</v>
      </c>
      <c r="O112">
        <v>91.2</v>
      </c>
      <c r="P112">
        <v>78.2</v>
      </c>
      <c r="Q112"/>
      <c r="R112">
        <v>78.2</v>
      </c>
      <c r="S112">
        <v>21.799999999999997</v>
      </c>
      <c r="T112" s="122"/>
      <c r="U112" s="120"/>
      <c r="V112" s="120"/>
      <c r="W112" s="120"/>
      <c r="X112" s="120"/>
      <c r="Y112" s="120"/>
      <c r="Z112" s="120"/>
      <c r="AA112" s="120"/>
      <c r="AB112" s="120"/>
      <c r="AC112" s="120"/>
      <c r="AD112" s="120"/>
      <c r="AE112" s="120"/>
    </row>
    <row r="113" s="80" customFormat="true" ht="15.75" x14ac:dyDescent="0.25">
      <c r="A113" s="127" t="s">
        <v>180</v>
      </c>
      <c r="B113">
        <v>2014</v>
      </c>
      <c r="C113" s="79" t="s">
        <v>18</v>
      </c>
      <c r="D113">
        <v>2793177</v>
      </c>
      <c r="E113">
        <v>100</v>
      </c>
      <c r="F113">
        <v>83.859999999999985</v>
      </c>
      <c r="G113">
        <v>72.900000000000006</v>
      </c>
      <c r="H113">
        <v>10.95999999999998</v>
      </c>
      <c r="I113">
        <v>16.140000000000015</v>
      </c>
      <c r="J113">
        <v>98.71</v>
      </c>
      <c r="K113">
        <v>96.575000000000003</v>
      </c>
      <c r="L113">
        <v>71.562074999999993</v>
      </c>
      <c r="M113">
        <v>25.01292500000001</v>
      </c>
      <c r="N113">
        <v>3.4249999999999972</v>
      </c>
      <c r="O113">
        <v>91.2</v>
      </c>
      <c r="P113">
        <v>78.2</v>
      </c>
      <c r="Q113"/>
      <c r="R113">
        <v>78.2</v>
      </c>
      <c r="S113">
        <v>21.799999999999997</v>
      </c>
      <c r="T113" s="122"/>
      <c r="U113" s="120"/>
      <c r="V113" s="120"/>
      <c r="W113" s="120"/>
      <c r="X113" s="120"/>
      <c r="Y113" s="120"/>
      <c r="Z113" s="120"/>
      <c r="AA113" s="120"/>
      <c r="AB113" s="120"/>
      <c r="AC113" s="120"/>
      <c r="AD113" s="120"/>
      <c r="AE113" s="120"/>
    </row>
    <row r="114" s="80" customFormat="true" ht="15.75" x14ac:dyDescent="0.25">
      <c r="A114" s="127" t="s">
        <v>180</v>
      </c>
      <c r="B114">
        <v>2015</v>
      </c>
      <c r="C114" s="79" t="s">
        <v>18</v>
      </c>
      <c r="D114">
        <v>2800715</v>
      </c>
      <c r="E114">
        <v>100</v>
      </c>
      <c r="F114">
        <v>83.859999999999985</v>
      </c>
      <c r="G114">
        <v>72.900000000000006</v>
      </c>
      <c r="H114">
        <v>10.95999999999998</v>
      </c>
      <c r="I114">
        <v>16.140000000000015</v>
      </c>
      <c r="J114">
        <v>98.71</v>
      </c>
      <c r="K114">
        <v>96.575000000000003</v>
      </c>
      <c r="L114">
        <v>71.562074999999993</v>
      </c>
      <c r="M114">
        <v>25.01292500000001</v>
      </c>
      <c r="N114">
        <v>3.4249999999999972</v>
      </c>
      <c r="O114">
        <v>91.2</v>
      </c>
      <c r="P114">
        <v>78.2</v>
      </c>
      <c r="Q114"/>
      <c r="R114">
        <v>78.2</v>
      </c>
      <c r="S114">
        <v>21.799999999999997</v>
      </c>
      <c r="T114" s="122"/>
      <c r="U114" s="120"/>
      <c r="V114" s="120"/>
      <c r="W114" s="120"/>
      <c r="X114" s="120"/>
      <c r="Y114" s="120"/>
      <c r="Z114" s="120"/>
      <c r="AA114" s="120"/>
      <c r="AB114" s="120"/>
      <c r="AC114" s="120"/>
      <c r="AD114" s="120"/>
      <c r="AE114" s="120"/>
    </row>
    <row r="115" s="80" customFormat="true" ht="15.75" x14ac:dyDescent="0.25">
      <c r="A115" s="127" t="s">
        <v>180</v>
      </c>
      <c r="B115">
        <v>2016</v>
      </c>
      <c r="C115" s="79" t="s">
        <v>18</v>
      </c>
      <c r="D115">
        <v>2808472</v>
      </c>
      <c r="E115">
        <v>100</v>
      </c>
      <c r="F115">
        <v>83.859999999999985</v>
      </c>
      <c r="G115">
        <v>72.900000000000006</v>
      </c>
      <c r="H115">
        <v>10.95999999999998</v>
      </c>
      <c r="I115">
        <v>16.140000000000015</v>
      </c>
      <c r="J115">
        <v>98.71</v>
      </c>
      <c r="K115">
        <v>96.575000000000003</v>
      </c>
      <c r="L115">
        <v>71.562074999999993</v>
      </c>
      <c r="M115">
        <v>25.01292500000001</v>
      </c>
      <c r="N115">
        <v>3.4249999999999972</v>
      </c>
      <c r="O115">
        <v>91.2</v>
      </c>
      <c r="P115">
        <v>78.2</v>
      </c>
      <c r="Q115"/>
      <c r="R115">
        <v>78.2</v>
      </c>
      <c r="S115">
        <v>21.799999999999997</v>
      </c>
      <c r="T115" s="122"/>
      <c r="U115" s="120"/>
      <c r="V115" s="120"/>
      <c r="W115" s="120"/>
      <c r="X115" s="120"/>
      <c r="Y115" s="120"/>
      <c r="Z115" s="120"/>
      <c r="AA115" s="120"/>
      <c r="AB115" s="120"/>
      <c r="AC115" s="120"/>
      <c r="AD115" s="120"/>
      <c r="AE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3" customWidth="true"/>
    <col min="23" max="23" width="3.875" style="90" customWidth="true"/>
    <col min="24" max="25" width="3.875" style="90" hidden="true" customWidth="true"/>
    <col min="26" max="26" width="3.875" style="90" customWidth="true"/>
    <col min="27" max="27" width="3.875" style="173" customWidth="true"/>
    <col min="28" max="28" width="3.875" style="90" customWidth="true"/>
    <col min="29" max="30" width="3.875" style="90" hidden="true" customWidth="true"/>
    <col min="31" max="31" width="3.875" style="90" customWidth="true"/>
    <col min="32" max="32" width="3.875" style="173" customWidth="true"/>
    <col min="33" max="33" width="3.875" style="90" customWidth="true"/>
    <col min="34" max="35" width="3.875" style="90" hidden="true" customWidth="true"/>
    <col min="36" max="36" width="3.875" style="90" customWidth="true"/>
    <col min="37" max="37" width="3.875" style="173" customWidth="true"/>
    <col min="38" max="38" width="3.875" style="90" customWidth="true"/>
    <col min="39" max="40" width="3.875" style="90" hidden="true" customWidth="true"/>
    <col min="41" max="41" width="3.875" style="90" customWidth="true"/>
    <col min="42" max="42" width="3.875" style="173" customWidth="true"/>
    <col min="43" max="43" width="3.875" style="90" customWidth="true"/>
    <col min="44" max="45" width="3.875" style="90" hidden="true" customWidth="true"/>
    <col min="46" max="46" width="3.875" style="90" customWidth="true"/>
    <col min="47" max="47" width="3.875" style="173"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10" t="s">
        <v>13</v>
      </c>
      <c r="E2" s="51"/>
      <c r="F2" s="51"/>
      <c r="G2" s="95"/>
      <c r="H2" s="51"/>
      <c r="I2" s="51"/>
      <c r="J2" s="95"/>
      <c r="K2" s="53"/>
      <c r="L2" s="53"/>
      <c r="M2" s="95"/>
      <c r="N2" s="53"/>
      <c r="O2" s="53"/>
      <c r="P2" s="95"/>
      <c r="Q2" s="53"/>
      <c r="R2" s="53"/>
      <c r="S2" s="95"/>
      <c r="T2" s="53"/>
      <c r="U2" s="53"/>
      <c r="V2" s="311"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12"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15" t="s">
        <v>25</v>
      </c>
      <c r="E4" s="416" t="s">
        <v>19</v>
      </c>
      <c r="F4" s="417" t="s">
        <v>231</v>
      </c>
      <c r="G4" s="415" t="s">
        <v>25</v>
      </c>
      <c r="H4" s="416" t="s">
        <v>19</v>
      </c>
      <c r="I4" s="417" t="s">
        <v>231</v>
      </c>
      <c r="J4" s="415" t="s">
        <v>25</v>
      </c>
      <c r="K4" s="416" t="s">
        <v>19</v>
      </c>
      <c r="L4" s="417" t="s">
        <v>231</v>
      </c>
      <c r="M4" s="415" t="s">
        <v>25</v>
      </c>
      <c r="N4" s="416" t="s">
        <v>19</v>
      </c>
      <c r="O4" s="417" t="s">
        <v>231</v>
      </c>
      <c r="P4" s="415" t="s">
        <v>25</v>
      </c>
      <c r="Q4" s="416" t="s">
        <v>19</v>
      </c>
      <c r="R4" s="417" t="s">
        <v>231</v>
      </c>
      <c r="S4" s="415" t="s">
        <v>25</v>
      </c>
      <c r="T4" s="416" t="s">
        <v>19</v>
      </c>
      <c r="U4" s="418" t="s">
        <v>231</v>
      </c>
      <c r="V4" s="419" t="s">
        <v>25</v>
      </c>
      <c r="W4" s="420" t="s">
        <v>19</v>
      </c>
      <c r="X4" s="421" t="s">
        <v>21</v>
      </c>
      <c r="Y4" s="421" t="s">
        <v>30</v>
      </c>
      <c r="Z4" s="422" t="s">
        <v>232</v>
      </c>
      <c r="AA4" s="419" t="s">
        <v>25</v>
      </c>
      <c r="AB4" s="420" t="s">
        <v>19</v>
      </c>
      <c r="AC4" s="421" t="s">
        <v>21</v>
      </c>
      <c r="AD4" s="421" t="s">
        <v>30</v>
      </c>
      <c r="AE4" s="422" t="s">
        <v>232</v>
      </c>
      <c r="AF4" s="419" t="s">
        <v>25</v>
      </c>
      <c r="AG4" s="420" t="s">
        <v>19</v>
      </c>
      <c r="AH4" s="421" t="s">
        <v>21</v>
      </c>
      <c r="AI4" s="421" t="s">
        <v>30</v>
      </c>
      <c r="AJ4" s="422" t="s">
        <v>232</v>
      </c>
      <c r="AK4" s="419" t="s">
        <v>25</v>
      </c>
      <c r="AL4" s="420" t="s">
        <v>19</v>
      </c>
      <c r="AM4" s="421" t="s">
        <v>21</v>
      </c>
      <c r="AN4" s="421" t="s">
        <v>30</v>
      </c>
      <c r="AO4" s="422" t="s">
        <v>232</v>
      </c>
      <c r="AP4" s="419" t="s">
        <v>25</v>
      </c>
      <c r="AQ4" s="420" t="s">
        <v>19</v>
      </c>
      <c r="AR4" s="421" t="s">
        <v>21</v>
      </c>
      <c r="AS4" s="421" t="s">
        <v>30</v>
      </c>
      <c r="AT4" s="422" t="s">
        <v>232</v>
      </c>
      <c r="AU4" s="419" t="s">
        <v>25</v>
      </c>
      <c r="AV4" s="420" t="s">
        <v>19</v>
      </c>
      <c r="AW4" s="421" t="s">
        <v>21</v>
      </c>
      <c r="AX4" s="421" t="s">
        <v>30</v>
      </c>
      <c r="AY4" s="423" t="s">
        <v>232</v>
      </c>
      <c r="AZ4" s="424" t="s">
        <v>144</v>
      </c>
      <c r="BA4" s="425" t="s">
        <v>143</v>
      </c>
      <c r="BB4" s="426" t="s">
        <v>233</v>
      </c>
      <c r="BC4" s="424" t="s">
        <v>144</v>
      </c>
      <c r="BD4" s="425" t="s">
        <v>143</v>
      </c>
      <c r="BE4" s="426" t="s">
        <v>233</v>
      </c>
      <c r="BF4" s="424" t="s">
        <v>144</v>
      </c>
      <c r="BG4" s="425" t="s">
        <v>143</v>
      </c>
      <c r="BH4" s="426" t="s">
        <v>233</v>
      </c>
      <c r="BI4" s="424" t="s">
        <v>144</v>
      </c>
      <c r="BJ4" s="425" t="s">
        <v>143</v>
      </c>
      <c r="BK4" s="426" t="s">
        <v>233</v>
      </c>
      <c r="BL4" s="424" t="s">
        <v>144</v>
      </c>
      <c r="BM4" s="425" t="s">
        <v>143</v>
      </c>
      <c r="BN4" s="426" t="s">
        <v>233</v>
      </c>
      <c r="BO4" s="424" t="s">
        <v>144</v>
      </c>
      <c r="BP4" s="425" t="s">
        <v>143</v>
      </c>
      <c r="BQ4" s="426" t="s">
        <v>233</v>
      </c>
      <c r="BS4" s="165" t="s">
        <v>25</v>
      </c>
      <c r="BT4" s="168" t="s">
        <v>19</v>
      </c>
      <c r="BU4" s="101" t="s">
        <v>39</v>
      </c>
      <c r="BV4" s="165" t="s">
        <v>25</v>
      </c>
      <c r="BW4" s="168" t="s">
        <v>19</v>
      </c>
      <c r="BX4" s="169" t="s">
        <v>117</v>
      </c>
      <c r="BY4" s="165" t="s">
        <v>25</v>
      </c>
      <c r="BZ4" s="168" t="s">
        <v>19</v>
      </c>
      <c r="CA4" s="88" t="s">
        <v>39</v>
      </c>
      <c r="CB4" s="165" t="s">
        <v>25</v>
      </c>
      <c r="CC4" s="168" t="s">
        <v>19</v>
      </c>
      <c r="CD4" s="101" t="s">
        <v>39</v>
      </c>
      <c r="CE4" s="165" t="s">
        <v>25</v>
      </c>
      <c r="CF4" s="168" t="s">
        <v>19</v>
      </c>
      <c r="CG4" s="169" t="s">
        <v>39</v>
      </c>
      <c r="CH4" s="165" t="s">
        <v>25</v>
      </c>
      <c r="CI4" s="168" t="s">
        <v>19</v>
      </c>
      <c r="CJ4" s="88" t="s">
        <v>39</v>
      </c>
      <c r="CK4" s="171" t="s">
        <v>25</v>
      </c>
      <c r="CL4" s="170" t="s">
        <v>19</v>
      </c>
      <c r="CM4" s="104" t="s">
        <v>54</v>
      </c>
      <c r="CN4" s="104" t="s">
        <v>59</v>
      </c>
      <c r="CO4" s="172" t="s">
        <v>124</v>
      </c>
      <c r="CP4" s="171" t="s">
        <v>25</v>
      </c>
      <c r="CQ4" s="170" t="s">
        <v>19</v>
      </c>
      <c r="CR4" s="89" t="s">
        <v>54</v>
      </c>
      <c r="CS4" s="89" t="s">
        <v>59</v>
      </c>
      <c r="CT4" s="104" t="s">
        <v>124</v>
      </c>
      <c r="CU4" s="171" t="s">
        <v>25</v>
      </c>
      <c r="CV4" s="170" t="s">
        <v>19</v>
      </c>
      <c r="CW4" s="104" t="s">
        <v>54</v>
      </c>
      <c r="CX4" s="104" t="s">
        <v>59</v>
      </c>
      <c r="CY4" s="172" t="s">
        <v>124</v>
      </c>
      <c r="CZ4" s="171" t="s">
        <v>25</v>
      </c>
      <c r="DA4" s="170" t="s">
        <v>19</v>
      </c>
      <c r="DB4" s="89" t="s">
        <v>54</v>
      </c>
      <c r="DC4" s="89" t="s">
        <v>59</v>
      </c>
      <c r="DD4" s="104" t="s">
        <v>124</v>
      </c>
      <c r="DE4" s="171" t="s">
        <v>25</v>
      </c>
      <c r="DF4" s="170" t="s">
        <v>19</v>
      </c>
      <c r="DG4" s="104" t="s">
        <v>54</v>
      </c>
      <c r="DH4" s="104" t="s">
        <v>59</v>
      </c>
      <c r="DI4" s="172" t="s">
        <v>124</v>
      </c>
      <c r="DJ4" s="171" t="s">
        <v>25</v>
      </c>
      <c r="DK4" s="170" t="s">
        <v>19</v>
      </c>
      <c r="DL4" s="89" t="s">
        <v>54</v>
      </c>
      <c r="DM4" s="89" t="s">
        <v>59</v>
      </c>
      <c r="DN4" s="104" t="s">
        <v>124</v>
      </c>
      <c r="DO4" s="86" t="s">
        <v>130</v>
      </c>
      <c r="DP4" s="103" t="s">
        <v>131</v>
      </c>
      <c r="DQ4" s="103" t="s">
        <v>132</v>
      </c>
      <c r="DR4" s="86" t="s">
        <v>130</v>
      </c>
      <c r="DS4" s="103" t="s">
        <v>131</v>
      </c>
      <c r="DT4" s="103" t="s">
        <v>132</v>
      </c>
      <c r="DU4" s="86" t="s">
        <v>130</v>
      </c>
      <c r="DV4" s="103" t="s">
        <v>131</v>
      </c>
      <c r="DW4" s="103" t="s">
        <v>132</v>
      </c>
      <c r="DX4" s="86" t="s">
        <v>130</v>
      </c>
      <c r="DY4" s="103" t="s">
        <v>131</v>
      </c>
      <c r="DZ4" s="103" t="s">
        <v>132</v>
      </c>
      <c r="EA4" s="86" t="s">
        <v>130</v>
      </c>
      <c r="EB4" s="103" t="s">
        <v>131</v>
      </c>
      <c r="EC4" s="103" t="s">
        <v>132</v>
      </c>
      <c r="ED4" s="86" t="s">
        <v>130</v>
      </c>
      <c r="EE4" s="103" t="s">
        <v>131</v>
      </c>
      <c r="EF4" s="103" t="s">
        <v>132</v>
      </c>
    </row>
    <row r="5" ht="50.25" hidden="true" x14ac:dyDescent="0.2">
      <c r="A5" s="58" t="s">
        <v>40</v>
      </c>
      <c r="B5" s="58" t="s">
        <v>41</v>
      </c>
      <c r="C5" s="58" t="s">
        <v>42</v>
      </c>
      <c r="D5" s="313" t="s">
        <v>154</v>
      </c>
      <c r="E5" s="314" t="s">
        <v>43</v>
      </c>
      <c r="F5" s="315" t="s">
        <v>66</v>
      </c>
      <c r="G5" s="179" t="s">
        <v>155</v>
      </c>
      <c r="H5" s="179" t="s">
        <v>44</v>
      </c>
      <c r="I5" s="179" t="s">
        <v>67</v>
      </c>
      <c r="J5" s="96" t="s">
        <v>156</v>
      </c>
      <c r="K5" s="179" t="s">
        <v>45</v>
      </c>
      <c r="L5" s="179" t="s">
        <v>68</v>
      </c>
      <c r="M5" s="96" t="s">
        <v>157</v>
      </c>
      <c r="N5" s="179" t="s">
        <v>96</v>
      </c>
      <c r="O5" s="179" t="s">
        <v>97</v>
      </c>
      <c r="P5" s="96" t="s">
        <v>158</v>
      </c>
      <c r="Q5" s="179" t="s">
        <v>98</v>
      </c>
      <c r="R5" s="179" t="s">
        <v>99</v>
      </c>
      <c r="S5" s="96" t="s">
        <v>159</v>
      </c>
      <c r="T5" s="179" t="s">
        <v>100</v>
      </c>
      <c r="U5" s="179" t="s">
        <v>101</v>
      </c>
      <c r="V5" s="316" t="s">
        <v>148</v>
      </c>
      <c r="W5" s="317" t="s">
        <v>46</v>
      </c>
      <c r="X5" s="317" t="s">
        <v>69</v>
      </c>
      <c r="Y5" s="317" t="s">
        <v>70</v>
      </c>
      <c r="Z5" s="317" t="s">
        <v>123</v>
      </c>
      <c r="AA5" s="182" t="s">
        <v>149</v>
      </c>
      <c r="AB5" s="159" t="s">
        <v>47</v>
      </c>
      <c r="AC5" s="159" t="s">
        <v>71</v>
      </c>
      <c r="AD5" s="159" t="s">
        <v>72</v>
      </c>
      <c r="AE5" s="159" t="s">
        <v>125</v>
      </c>
      <c r="AF5" s="182" t="s">
        <v>150</v>
      </c>
      <c r="AG5" s="159" t="s">
        <v>48</v>
      </c>
      <c r="AH5" s="159" t="s">
        <v>73</v>
      </c>
      <c r="AI5" s="159" t="s">
        <v>74</v>
      </c>
      <c r="AJ5" s="159" t="s">
        <v>126</v>
      </c>
      <c r="AK5" s="182" t="s">
        <v>151</v>
      </c>
      <c r="AL5" s="159" t="s">
        <v>75</v>
      </c>
      <c r="AM5" s="159" t="s">
        <v>76</v>
      </c>
      <c r="AN5" s="159" t="s">
        <v>77</v>
      </c>
      <c r="AO5" s="159" t="s">
        <v>127</v>
      </c>
      <c r="AP5" s="182" t="s">
        <v>152</v>
      </c>
      <c r="AQ5" s="159" t="s">
        <v>78</v>
      </c>
      <c r="AR5" s="159" t="s">
        <v>79</v>
      </c>
      <c r="AS5" s="159" t="s">
        <v>80</v>
      </c>
      <c r="AT5" s="159" t="s">
        <v>128</v>
      </c>
      <c r="AU5" s="182" t="s">
        <v>153</v>
      </c>
      <c r="AV5" s="159" t="s">
        <v>81</v>
      </c>
      <c r="AW5" s="159" t="s">
        <v>82</v>
      </c>
      <c r="AX5" s="159" t="s">
        <v>83</v>
      </c>
      <c r="AY5" s="183" t="s">
        <v>129</v>
      </c>
      <c r="AZ5" s="185" t="s">
        <v>84</v>
      </c>
      <c r="BA5" s="91" t="s">
        <v>133</v>
      </c>
      <c r="BB5" s="162" t="s">
        <v>85</v>
      </c>
      <c r="BC5" s="123" t="s">
        <v>95</v>
      </c>
      <c r="BD5" s="163" t="s">
        <v>134</v>
      </c>
      <c r="BE5" s="124" t="s">
        <v>94</v>
      </c>
      <c r="BF5" s="123" t="s">
        <v>93</v>
      </c>
      <c r="BG5" s="163" t="s">
        <v>135</v>
      </c>
      <c r="BH5" s="124" t="s">
        <v>92</v>
      </c>
      <c r="BI5" s="123" t="s">
        <v>91</v>
      </c>
      <c r="BJ5" s="163" t="s">
        <v>136</v>
      </c>
      <c r="BK5" s="124" t="s">
        <v>90</v>
      </c>
      <c r="BL5" s="163" t="s">
        <v>89</v>
      </c>
      <c r="BM5" s="163" t="s">
        <v>137</v>
      </c>
      <c r="BN5" s="124" t="s">
        <v>88</v>
      </c>
      <c r="BO5" s="163" t="s">
        <v>87</v>
      </c>
      <c r="BP5" s="163" t="s">
        <v>138</v>
      </c>
      <c r="BQ5" s="124" t="s">
        <v>86</v>
      </c>
    </row>
    <row r="6" x14ac:dyDescent="0.2">
      <c r="A6" s="59" t="str">
        <f>'Water Data'!B1</f>
        <v>LLECE06</v>
      </c>
      <c r="B6" s="59" t="str">
        <f>+'Water Data'!A3</f>
        <v>Survey</v>
      </c>
      <c r="C6" s="59">
        <f>'Water Data'!C3</f>
        <v>2006</v>
      </c>
      <c r="D6" s="254" t="e">
        <f>+IF(AND(ISNUMBER('Water Data'!C5),BS6="Yes"),100-'Water Data'!C5,IF(AND(ISNUMBER('Water Data'!C5),BS6="No",ISNUMBER('Water Data'!C5)),CONCATENATE("[",ROUND(100-'Water Data'!C5,0),"]"),NA()))</f>
        <v>#N/A</v>
      </c>
      <c r="E6" s="254">
        <f>+IF(AND(ISNUMBER('Water Data'!C7),BT6="Yes"),'Water Data'!C7,IF(AND(ISNUMBER('Water Data'!C7),BT6="No",ISNUMBER('Water Data'!C7)),CONCATENATE("[",ROUND('Water Data'!C7,0),"]"),NA()))</f>
        <v>74.099999999999994</v>
      </c>
      <c r="F6" s="254" t="e">
        <f>+IF(AND(ISNUMBER('Water Data'!C10),BU6="Yes"),'Water Data'!C10,IF(AND(ISNUMBER('Water Data'!C10),BU6="No",ISNUMBER('Water Data'!C10)),CONCATENATE("[",ROUND('Water Data'!C10,0),"]"),NA()))</f>
        <v>#N/A</v>
      </c>
      <c r="G6" s="254" t="e">
        <f>+IF(AND(ISNUMBER('Water Data'!D5),BV6="Yes"),100-'Water Data'!D5,IF(AND(ISNUMBER('Water Data'!D5),BV6="No",ISNUMBER('Water Data'!D5)),CONCATENATE("[",ROUND(100-'Water Data'!D5,0),"]"),NA()))</f>
        <v>#N/A</v>
      </c>
      <c r="H6" s="254">
        <f>+IF(AND(ISNUMBER('Water Data'!D7),BW6="Yes"),'Water Data'!D7,IF(AND(ISNUMBER('Water Data'!D7),BW6="No",ISNUMBER('Water Data'!D7)),CONCATENATE("[",ROUND('Water Data'!D7,0),"]"),NA()))</f>
        <v>96.6</v>
      </c>
      <c r="I6" s="254" t="e">
        <f>+IF(AND(ISNUMBER('Water Data'!D10),BX6="Yes"),'Water Data'!D10,IF(AND(ISNUMBER('Water Data'!D10),BX6="No",ISNUMBER('Water Data'!D10)),CONCATENATE("[",ROUND('Water Data'!D10,0),"]"),NA()))</f>
        <v>#N/A</v>
      </c>
      <c r="J6" s="254" t="e">
        <f>+IF(AND(ISNUMBER('Water Data'!E5),BY6="Yes"),100-'Water Data'!E5,IF(AND(ISNUMBER('Water Data'!E5),BY6="No",ISNUMBER('Water Data'!E5)),CONCATENATE("[",ROUND(100-'Water Data'!E5,0),"]"),NA()))</f>
        <v>#N/A</v>
      </c>
      <c r="K6" s="254">
        <f>+IF(AND(ISNUMBER('Water Data'!E7),BZ6="Yes"),'Water Data'!E7,IF(AND(ISNUMBER('Water Data'!E7),BZ6="No",ISNUMBER('Water Data'!E7)),CONCATENATE("[",ROUND('Water Data'!E7,0),"]"),NA()))</f>
        <v>46.5</v>
      </c>
      <c r="L6" s="254" t="e">
        <f>+IF(AND(ISNUMBER('Water Data'!E10),CA6="Yes"),'Water Data'!E10,IF(AND(ISNUMBER('Water Data'!E10),CA6="No",ISNUMBER('Water Data'!E10)),CONCATENATE("[",ROUND('Water Data'!E10,0),"]"),NA()))</f>
        <v>#N/A</v>
      </c>
      <c r="M6" s="254" t="e">
        <f>+IF(AND(ISNUMBER('Water Data'!F5),CB6="Yes"),100-'Water Data'!F5,IF(AND(ISNUMBER('Water Data'!F5),CB6="No",ISNUMBER('Water Data'!F5)),CONCATENATE("[",ROUND(100-'Water Data'!F5,0),"]"),NA()))</f>
        <v>#N/A</v>
      </c>
      <c r="N6" s="254" t="e">
        <f>+IF(AND(ISNUMBER('Water Data'!F7),CC6="Yes"),'Water Data'!F7,IF(AND(ISNUMBER('Water Data'!F7),CC6="No",ISNUMBER('Water Data'!F7)),CONCATENATE("[",ROUND('Water Data'!F7,0),"]"),NA()))</f>
        <v>#N/A</v>
      </c>
      <c r="O6" s="254" t="e">
        <f>+IF(AND(ISNUMBER('Water Data'!F10),CD6="Yes"),'Water Data'!F10,IF(AND(ISNUMBER('Water Data'!F10),CD6="No",ISNUMBER('Water Data'!F10)),CONCATENATE("[",ROUND('Water Data'!F10,0),"]"),NA()))</f>
        <v>#N/A</v>
      </c>
      <c r="P6" s="254" t="e">
        <f>+IF(AND(ISNUMBER('Water Data'!G5),CE6="Yes"),100-'Water Data'!G5,IF(AND(ISNUMBER('Water Data'!G5),CE6="No",ISNUMBER('Water Data'!G5)),CONCATENATE("[",ROUND(100-'Water Data'!G5,0),"]"),NA()))</f>
        <v>#N/A</v>
      </c>
      <c r="Q6" s="254">
        <f>+IF(AND(ISNUMBER('Water Data'!G7),CF6="Yes"),'Water Data'!G7,IF(AND(ISNUMBER('Water Data'!G7),CF6="No",ISNUMBER('Water Data'!G7)),CONCATENATE("[",ROUND('Water Data'!G7,0),"]"),NA()))</f>
        <v>74.099999999999994</v>
      </c>
      <c r="R6" s="254" t="e">
        <f>+IF(AND(ISNUMBER('Water Data'!G10),CG6="Yes"),'Water Data'!G10,IF(AND(ISNUMBER('Water Data'!G10),CG6="No",ISNUMBER('Water Data'!G10)),CONCATENATE("[",ROUND('Water Data'!G10,0),"]"),NA()))</f>
        <v>#N/A</v>
      </c>
      <c r="S6" s="254" t="e">
        <f>+IF(AND(ISNUMBER('Water Data'!H5),CH6="Yes"),100-'Water Data'!H5,IF(AND(ISNUMBER('Water Data'!H5),CH6="No",ISNUMBER('Water Data'!H5)),CONCATENATE("[",ROUND(100-'Water Data'!H5,0),"]"),NA()))</f>
        <v>#N/A</v>
      </c>
      <c r="T6" s="254" t="e">
        <f>+IF(AND(ISNUMBER('Water Data'!H7),CI6="Yes"),'Water Data'!H7,IF(AND(ISNUMBER('Water Data'!H7),CI6="No",ISNUMBER('Water Data'!H7)),CONCATENATE("[",ROUND('Water Data'!H7,0),"]"),NA()))</f>
        <v>#N/A</v>
      </c>
      <c r="U6" s="254" t="e">
        <f>+IF(AND(ISNUMBER('Water Data'!H10),CJ6="Yes"),'Water Data'!H10,IF(AND(ISNUMBER('Water Data'!H10),CJ6="No",ISNUMBER('Water Data'!H10)),CONCATENATE("[",ROUND('Water Data'!H10,0),"]"),NA()))</f>
        <v>#N/A</v>
      </c>
      <c r="V6" s="255" t="e">
        <f>+IF(AND(ISNUMBER('Sanitation Data'!C5),CK6="Yes"),100-'Sanitation Data'!C5,IF(AND(ISNUMBER('Sanitation Data'!C5),CK6="No",ISNUMBER('Sanitation Data'!C5)),CONCATENATE("[",ROUND(100-'Sanitation Data'!C5,0),"]"),NA()))</f>
        <v>#N/A</v>
      </c>
      <c r="W6" s="255" t="str">
        <f>+IF(AND(ISNUMBER('Sanitation Data'!C7),CL6="Yes"),'Sanitation Data'!C7,IF(AND(ISNUMBER('Sanitation Data'!C7),CL6="No",ISNUMBER('Sanitation Data'!C7)),CONCATENATE("[",ROUND('Sanitation Data'!C7,0),"]"),NA()))</f>
        <v>[60]</v>
      </c>
      <c r="X6" s="255" t="e">
        <f>+IF(AND(ISNUMBER('Sanitation Data'!C11),CM6="Yes"),'Sanitation Data'!C11,IF(AND(ISNUMBER('Sanitation Data'!C11),CM6="No",ISNUMBER('Sanitation Data'!C11)),CONCATENATE("[",ROUND('Sanitation Data'!C11,0),"]"),NA()))</f>
        <v>#N/A</v>
      </c>
      <c r="Y6" s="255" t="e">
        <f>+IF(AND(ISNUMBER('Sanitation Data'!C12),CN6="Yes"),'Sanitation Data'!C12,IF(AND(ISNUMBER('Sanitation Data'!C12),CN6="No",ISNUMBER('Sanitation Data'!C12)),CONCATENATE("[",ROUND('Sanitation Data'!C12,0),"]"),NA()))</f>
        <v>#N/A</v>
      </c>
      <c r="Z6" s="255" t="e">
        <f>+IF(AND(ISNUMBER('Sanitation Data'!C13),CO6="Yes"),'Sanitation Data'!C13,IF(AND(ISNUMBER('Sanitation Data'!C13),CO6="No",ISNUMBER('Sanitation Data'!C13)),CONCATENATE("[",ROUND('Sanitation Data'!C13,0),"]"),NA()))</f>
        <v>#N/A</v>
      </c>
      <c r="AA6" s="255" t="e">
        <f>+IF(AND(ISNUMBER('Sanitation Data'!D5),CP6="Yes"),100-'Sanitation Data'!D5,IF(AND(ISNUMBER('Sanitation Data'!D5),CP6="No",ISNUMBER('Sanitation Data'!D5)),CONCATENATE("[",ROUND(100-'Sanitation Data'!D5,0),"]"),NA()))</f>
        <v>#N/A</v>
      </c>
      <c r="AB6" s="255">
        <f>+IF(AND(ISNUMBER('Sanitation Data'!D7),CQ6="Yes"),'Sanitation Data'!D7,IF(AND(ISNUMBER('Sanitation Data'!D7),CQ6="No",ISNUMBER('Sanitation Data'!D7)),CONCATENATE("[",ROUND('Sanitation Data'!D7,0),"]"),NA()))</f>
        <v>96</v>
      </c>
      <c r="AC6" s="255" t="e">
        <f>+IF(AND(ISNUMBER('Sanitation Data'!D11),CR6="Yes"),'Sanitation Data'!D11,IF(AND(ISNUMBER('Sanitation Data'!D11),CR6="No",ISNUMBER('Sanitation Data'!D11)),CONCATENATE("[",ROUND('Sanitation Data'!D11,0),"]"),NA()))</f>
        <v>#N/A</v>
      </c>
      <c r="AD6" s="255" t="e">
        <f>+IF(AND(ISNUMBER('Sanitation Data'!D12),CS6="Yes"),'Sanitation Data'!D12,IF(AND(ISNUMBER('Sanitation Data'!D12),CS6="No",ISNUMBER('Sanitation Data'!D12)),CONCATENATE("[",ROUND('Sanitation Data'!D12,0),"]"),NA()))</f>
        <v>#N/A</v>
      </c>
      <c r="AE6" s="255" t="e">
        <f>+IF(AND(ISNUMBER('Sanitation Data'!D13),CT6="Yes"),'Sanitation Data'!D13,IF(AND(ISNUMBER('Sanitation Data'!D13),CT6="No",ISNUMBER('Sanitation Data'!D13)),CONCATENATE("[",ROUND('Sanitation Data'!D13,0),"]"),NA()))</f>
        <v>#N/A</v>
      </c>
      <c r="AF6" s="255" t="e">
        <f>+IF(AND(ISNUMBER('Sanitation Data'!E5),CU6="Yes"),100-'Sanitation Data'!E5,IF(AND(ISNUMBER('Sanitation Data'!E5),CU6="No",ISNUMBER('Sanitation Data'!E5)),CONCATENATE("[",ROUND(100-'Sanitation Data'!E5,0),"]"),NA()))</f>
        <v>#N/A</v>
      </c>
      <c r="AG6" s="255" t="str">
        <f>+IF(AND(ISNUMBER('Sanitation Data'!E7),CV6="Yes"),'Sanitation Data'!E7,IF(AND(ISNUMBER('Sanitation Data'!E7),CV6="No",ISNUMBER('Sanitation Data'!E7)),CONCATENATE("[",ROUND('Sanitation Data'!E7,0),"]"),NA()))</f>
        <v>[20]</v>
      </c>
      <c r="AH6" s="255" t="e">
        <f>+IF(AND(ISNUMBER('Sanitation Data'!E11),CW6="Yes"),'Sanitation Data'!E11,IF(AND(ISNUMBER('Sanitation Data'!E11),CW6="No",ISNUMBER('Sanitation Data'!E11)),CONCATENATE("[",ROUND('Sanitation Data'!E11,0),"]"),NA()))</f>
        <v>#N/A</v>
      </c>
      <c r="AI6" s="255" t="e">
        <f>+IF(AND(ISNUMBER('Sanitation Data'!E12),CX6="Yes"),'Sanitation Data'!E12,IF(AND(ISNUMBER('Sanitation Data'!E12),CX6="No",ISNUMBER('Sanitation Data'!E12)),CONCATENATE("[",ROUND('Sanitation Data'!E12,0),"]"),NA()))</f>
        <v>#N/A</v>
      </c>
      <c r="AJ6" s="255" t="e">
        <f>+IF(AND(ISNUMBER('Sanitation Data'!E13),CY6="Yes"),'Sanitation Data'!E13,IF(AND(ISNUMBER('Sanitation Data'!E13),CY6="No",ISNUMBER('Sanitation Data'!E13)),CONCATENATE("[",ROUND('Sanitation Data'!E13,0),"]"),NA()))</f>
        <v>#N/A</v>
      </c>
      <c r="AK6" s="255" t="e">
        <f>+IF(AND(ISNUMBER('Sanitation Data'!F5),CZ6="Yes"),100-'Sanitation Data'!F5,IF(AND(ISNUMBER('Sanitation Data'!F5),CZ6="No",ISNUMBER('Sanitation Data'!F5)),CONCATENATE("[",ROUND(100-'Sanitation Data'!F5,0),"]"),NA()))</f>
        <v>#N/A</v>
      </c>
      <c r="AL6" s="255" t="e">
        <f>+IF(AND(ISNUMBER('Sanitation Data'!F7),DA6="Yes"),'Sanitation Data'!F7,IF(AND(ISNUMBER('Sanitation Data'!F7),DA6="No",ISNUMBER('Sanitation Data'!F7)),CONCATENATE("[",ROUND('Sanitation Data'!F7,0),"]"),NA()))</f>
        <v>#N/A</v>
      </c>
      <c r="AM6" s="255" t="e">
        <f>+IF(AND(ISNUMBER('Sanitation Data'!F11),DB6="Yes"),'Sanitation Data'!F11,IF(AND(ISNUMBER('Sanitation Data'!F11),DB6="No",ISNUMBER('Sanitation Data'!F11)),CONCATENATE("[",ROUND('Sanitation Data'!F11,0),"]"),NA()))</f>
        <v>#N/A</v>
      </c>
      <c r="AN6" s="255" t="e">
        <f>+IF(AND(ISNUMBER('Sanitation Data'!F12),DC6="Yes"),'Sanitation Data'!F12,IF(AND(ISNUMBER('Sanitation Data'!F12),DC6="No",ISNUMBER('Sanitation Data'!F12)),CONCATENATE("[",ROUND('Sanitation Data'!F12,0),"]"),NA()))</f>
        <v>#N/A</v>
      </c>
      <c r="AO6" s="255" t="e">
        <f>+IF(AND(ISNUMBER('Sanitation Data'!F13),DD6="Yes"),'Sanitation Data'!F13,IF(AND(ISNUMBER('Sanitation Data'!F13),DD6="No",ISNUMBER('Sanitation Data'!F13)),CONCATENATE("[",ROUND('Sanitation Data'!F13,0),"]"),NA()))</f>
        <v>#N/A</v>
      </c>
      <c r="AP6" s="255" t="e">
        <f>+IF(AND(ISNUMBER('Sanitation Data'!G5),DE6="Yes"),100-'Sanitation Data'!G5,IF(AND(ISNUMBER('Sanitation Data'!G5),DE6="No",ISNUMBER('Sanitation Data'!G5)),CONCATENATE("[",ROUND(100-'Sanitation Data'!G5,0),"]"),NA()))</f>
        <v>#N/A</v>
      </c>
      <c r="AQ6" s="255" t="str">
        <f>+IF(AND(ISNUMBER('Sanitation Data'!G7),DF6="Yes"),'Sanitation Data'!G7,IF(AND(ISNUMBER('Sanitation Data'!G7),DF6="No",ISNUMBER('Sanitation Data'!G7)),CONCATENATE("[",ROUND('Sanitation Data'!G7,0),"]"),NA()))</f>
        <v>[60]</v>
      </c>
      <c r="AR6" s="255" t="e">
        <f>+IF(AND(ISNUMBER('Sanitation Data'!G11),DG6="Yes"),'Sanitation Data'!G11,IF(AND(ISNUMBER('Sanitation Data'!G11),DG6="No",ISNUMBER('Sanitation Data'!G11)),CONCATENATE("[",ROUND('Sanitation Data'!G11,0),"]"),NA()))</f>
        <v>#N/A</v>
      </c>
      <c r="AS6" s="255" t="e">
        <f>+IF(AND(ISNUMBER('Sanitation Data'!G12),DH6="Yes"),'Sanitation Data'!G12,IF(AND(ISNUMBER('Sanitation Data'!G12),DH6="No",ISNUMBER('Sanitation Data'!G12)),CONCATENATE("[",ROUND('Sanitation Data'!G12,0),"]"),NA()))</f>
        <v>#N/A</v>
      </c>
      <c r="AT6" s="255" t="e">
        <f>+IF(AND(ISNUMBER('Sanitation Data'!G13),DI6="Yes"),'Sanitation Data'!G13,IF(AND(ISNUMBER('Sanitation Data'!G13),DI6="No",ISNUMBER('Sanitation Data'!G13)),CONCATENATE("[",ROUND('Sanitation Data'!G13,0),"]"),NA()))</f>
        <v>#N/A</v>
      </c>
      <c r="AU6" s="255" t="e">
        <f>+IF(AND(ISNUMBER('Sanitation Data'!H5),DJ6="Yes"),100-'Sanitation Data'!H5,IF(AND(ISNUMBER('Sanitation Data'!H5),DJ6="No",ISNUMBER('Sanitation Data'!H5)),CONCATENATE("[",ROUND(100-'Sanitation Data'!H5,0),"]"),NA()))</f>
        <v>#N/A</v>
      </c>
      <c r="AV6" s="255" t="e">
        <f>+IF(AND(ISNUMBER('Sanitation Data'!H7),DK6="Yes"),'Sanitation Data'!H7,IF(AND(ISNUMBER('Sanitation Data'!H7),DK6="No",ISNUMBER('Sanitation Data'!H7)),CONCATENATE("[",ROUND('Sanitation Data'!H7,0),"]"),NA()))</f>
        <v>#N/A</v>
      </c>
      <c r="AW6" s="255" t="e">
        <f>+IF(AND(ISNUMBER('Sanitation Data'!H11),DL6="Yes"),'Sanitation Data'!H11,IF(AND(ISNUMBER('Sanitation Data'!H11),DL6="No",ISNUMBER('Sanitation Data'!H11)),CONCATENATE("[",ROUND('Sanitation Data'!H11,0),"]"),NA()))</f>
        <v>#N/A</v>
      </c>
      <c r="AX6" s="255" t="e">
        <f>+IF(AND(ISNUMBER('Sanitation Data'!H12),DM6="Yes"),'Sanitation Data'!H12,IF(AND(ISNUMBER('Sanitation Data'!H12),DM6="No",ISNUMBER('Sanitation Data'!H12)),CONCATENATE("[",ROUND('Sanitation Data'!H12,0),"]"),NA()))</f>
        <v>#N/A</v>
      </c>
      <c r="AY6" s="255" t="e">
        <f>+IF(AND(ISNUMBER('Sanitation Data'!H13),DN6="Yes"),'Sanitation Data'!H13,IF(AND(ISNUMBER('Sanitation Data'!H13),DN6="No",ISNUMBER('Sanitation Data'!H13)),CONCATENATE("[",ROUND('Sanitation Data'!H13,0),"]"),NA()))</f>
        <v>#N/A</v>
      </c>
      <c r="AZ6" s="256" t="e">
        <f>+IF(AND(ISNUMBER('Hygiene Data'!C6),DO6="Yes"),'Hygiene Data'!C6,IF(AND(ISNUMBER('Hygiene Data'!C6),DO6="No",ISNUMBER('Hygiene Data'!C6)),CONCATENATE("[",ROUND('Hygiene Data'!C6,0),"]"),NA()))</f>
        <v>#N/A</v>
      </c>
      <c r="BA6" s="256" t="e">
        <f>+IF(AND(ISNUMBER('Hygiene Data'!C8),DP6="Yes"),'Hygiene Data'!C8,IF(AND(ISNUMBER('Hygiene Data'!C8),DP6="No",ISNUMBER('Hygiene Data'!C8)),CONCATENATE("[",ROUND('Hygiene Data'!C8,0),"]"),NA()))</f>
        <v>#N/A</v>
      </c>
      <c r="BB6" s="256" t="e">
        <f>+IF(AND(ISNUMBER('Hygiene Data'!C10),DQ6="Yes"),'Hygiene Data'!C10,IF(AND(ISNUMBER('Hygiene Data'!C10),DQ6="No",ISNUMBER('Hygiene Data'!C10)),CONCATENATE("[",ROUND('Hygiene Data'!C10,0),"]"),NA()))</f>
        <v>#N/A</v>
      </c>
      <c r="BC6" s="256" t="e">
        <f>+IF(AND(ISNUMBER('Hygiene Data'!D6),DR6="Yes"),'Hygiene Data'!D6,IF(AND(ISNUMBER('Hygiene Data'!D6),DR6="No",ISNUMBER('Hygiene Data'!D6)),CONCATENATE("[",ROUND('Hygiene Data'!D6,0),"]"),NA()))</f>
        <v>#N/A</v>
      </c>
      <c r="BD6" s="256" t="e">
        <f>+IF(AND(ISNUMBER('Hygiene Data'!D8),DS6="Yes"),'Hygiene Data'!D8,IF(AND(ISNUMBER('Hygiene Data'!D8),DS6="No",ISNUMBER('Hygiene Data'!D8)),CONCATENATE("[",ROUND('Hygiene Data'!D8,0),"]"),NA()))</f>
        <v>#N/A</v>
      </c>
      <c r="BE6" s="256" t="e">
        <f>+IF(AND(ISNUMBER('Hygiene Data'!D10),DT6="Yes"),'Hygiene Data'!D10,IF(AND(ISNUMBER('Hygiene Data'!D10),DT6="No",ISNUMBER('Hygiene Data'!D10)),CONCATENATE("[",ROUND('Hygiene Data'!D10,0),"]"),NA()))</f>
        <v>#N/A</v>
      </c>
      <c r="BF6" s="256" t="e">
        <f>+IF(AND(ISNUMBER('Hygiene Data'!E6),DU6="Yes"),'Hygiene Data'!E6,IF(AND(ISNUMBER('Hygiene Data'!E6),DU6="No",ISNUMBER('Hygiene Data'!E6)),CONCATENATE("[",ROUND('Hygiene Data'!E6,0),"]"),NA()))</f>
        <v>#N/A</v>
      </c>
      <c r="BG6" s="256" t="e">
        <f>+IF(AND(ISNUMBER('Hygiene Data'!E8),DV6="Yes"),'Hygiene Data'!E8,IF(AND(ISNUMBER('Hygiene Data'!E8),DV6="No",ISNUMBER('Hygiene Data'!E8)),CONCATENATE("[",ROUND('Hygiene Data'!E8,0),"]"),NA()))</f>
        <v>#N/A</v>
      </c>
      <c r="BH6" s="256" t="e">
        <f>+IF(AND(ISNUMBER('Hygiene Data'!E10),DW6="Yes"),'Hygiene Data'!E10,IF(AND(ISNUMBER('Hygiene Data'!E10),DW6="No",ISNUMBER('Hygiene Data'!E10)),CONCATENATE("[",ROUND('Hygiene Data'!E10,0),"]"),NA()))</f>
        <v>#N/A</v>
      </c>
      <c r="BI6" s="256" t="e">
        <f>+IF(AND(ISNUMBER('Hygiene Data'!F6),DX6="Yes"),'Hygiene Data'!F6,IF(AND(ISNUMBER('Hygiene Data'!F6),DX6="No",ISNUMBER('Hygiene Data'!F6)),CONCATENATE("[",ROUND('Hygiene Data'!F6,0),"]"),NA()))</f>
        <v>#N/A</v>
      </c>
      <c r="BJ6" s="256" t="e">
        <f>+IF(AND(ISNUMBER('Hygiene Data'!F8),DY6="Yes"),'Hygiene Data'!F8,IF(AND(ISNUMBER('Hygiene Data'!F8),DY6="No",ISNUMBER('Hygiene Data'!F8)),CONCATENATE("[",ROUND('Hygiene Data'!F8,0),"]"),NA()))</f>
        <v>#N/A</v>
      </c>
      <c r="BK6" s="256" t="e">
        <f>+IF(AND(ISNUMBER('Hygiene Data'!F10),DZ6="Yes"),'Hygiene Data'!F10,IF(AND(ISNUMBER('Hygiene Data'!F10),DZ6="No",ISNUMBER('Hygiene Data'!F10)),CONCATENATE("[",ROUND('Hygiene Data'!F10,0),"]"),NA()))</f>
        <v>#N/A</v>
      </c>
      <c r="BL6" s="256" t="e">
        <f>+IF(AND(ISNUMBER('Hygiene Data'!G6),EA6="Yes"),'Hygiene Data'!G6,IF(AND(ISNUMBER('Hygiene Data'!G6),EA6="No",ISNUMBER('Hygiene Data'!G6)),CONCATENATE("[",ROUND('Hygiene Data'!G6,0),"]"),NA()))</f>
        <v>#N/A</v>
      </c>
      <c r="BM6" s="256" t="e">
        <f>+IF(AND(ISNUMBER('Hygiene Data'!G8),EB6="Yes"),'Hygiene Data'!G8,IF(AND(ISNUMBER('Hygiene Data'!G8),EB6="No",ISNUMBER('Hygiene Data'!G8)),CONCATENATE("[",ROUND('Hygiene Data'!G8,0),"]"),NA()))</f>
        <v>#N/A</v>
      </c>
      <c r="BN6" s="256" t="e">
        <f>+IF(AND(ISNUMBER('Hygiene Data'!G10),EC6="Yes"),'Hygiene Data'!G10,IF(AND(ISNUMBER('Hygiene Data'!G10),EC6="No",ISNUMBER('Hygiene Data'!G10)),CONCATENATE("[",ROUND('Hygiene Data'!G10,0),"]"),NA()))</f>
        <v>#N/A</v>
      </c>
      <c r="BO6" s="256" t="e">
        <f>+IF(AND(ISNUMBER('Hygiene Data'!H6),ED6="Yes"),'Hygiene Data'!H6,IF(AND(ISNUMBER('Hygiene Data'!H6),ED6="No",ISNUMBER('Hygiene Data'!H6)),CONCATENATE("[",ROUND('Hygiene Data'!H6,0),"]"),NA()))</f>
        <v>#N/A</v>
      </c>
      <c r="BP6" s="256" t="e">
        <f>+IF(AND(ISNUMBER('Hygiene Data'!H8),EE6="Yes"),'Hygiene Data'!H8,IF(AND(ISNUMBER('Hygiene Data'!H8),EE6="No",ISNUMBER('Hygiene Data'!H8)),CONCATENATE("[",ROUND('Hygiene Data'!H8,0),"]"),NA()))</f>
        <v>#N/A</v>
      </c>
      <c r="BQ6" s="256" t="e">
        <f>+IF(AND(ISNUMBER('Hygiene Data'!H10),EF6="Yes"),'Hygiene Data'!H10,IF(AND(ISNUMBER('Hygiene Data'!H10),EF6="No",ISNUMBER('Hygiene Data'!H10)),CONCATENATE("[",ROUND('Hygiene Data'!H10,0),"]"),NA()))</f>
        <v>#N/A</v>
      </c>
      <c r="BS6" s="36">
        <f>+'Water Data'!C28</f>
        <v>0</v>
      </c>
      <c r="BT6" s="36" t="str">
        <f>+'Water Data'!C29</f>
        <v>Yes</v>
      </c>
      <c r="BU6" s="36">
        <f>+'Water Data'!C30</f>
        <v>0</v>
      </c>
      <c r="BV6" s="36">
        <f>+'Water Data'!D28</f>
        <v>0</v>
      </c>
      <c r="BW6" s="36" t="str">
        <f>+'Water Data'!D29</f>
        <v>Yes</v>
      </c>
      <c r="BX6" s="36">
        <f>+'Water Data'!D30</f>
        <v>0</v>
      </c>
      <c r="BY6" s="36">
        <f>+'Water Data'!E28</f>
        <v>0</v>
      </c>
      <c r="BZ6" s="36" t="str">
        <f>+'Water Data'!E29</f>
        <v>Yes</v>
      </c>
      <c r="CA6" s="36">
        <f>+'Water Data'!E30</f>
        <v>0</v>
      </c>
      <c r="CB6" s="36">
        <f>+'Water Data'!F28</f>
        <v>0</v>
      </c>
      <c r="CC6" s="36">
        <f>+'Water Data'!F29</f>
        <v>0</v>
      </c>
      <c r="CD6" s="36">
        <f>+'Water Data'!F30</f>
        <v>0</v>
      </c>
      <c r="CE6" s="36">
        <f>+'Water Data'!G28</f>
        <v>0</v>
      </c>
      <c r="CF6" s="36" t="str">
        <f>+'Water Data'!G29</f>
        <v>Yes</v>
      </c>
      <c r="CG6" s="36">
        <f>+'Water Data'!G30</f>
        <v>0</v>
      </c>
      <c r="CH6" s="36">
        <f>+'Water Data'!H28</f>
        <v>0</v>
      </c>
      <c r="CI6" s="36">
        <f>+'Water Data'!H29</f>
        <v>0</v>
      </c>
      <c r="CJ6" s="36">
        <f>+'Water Data'!H30</f>
        <v>0</v>
      </c>
      <c r="CK6" s="36">
        <f>+'Sanitation Data'!C29</f>
        <v>0</v>
      </c>
      <c r="CL6" s="36" t="str">
        <f>+'Sanitation Data'!C30</f>
        <v>No</v>
      </c>
      <c r="CM6" s="36">
        <f>+'Sanitation Data'!C31</f>
        <v>0</v>
      </c>
      <c r="CN6" s="36">
        <f>+'Sanitation Data'!C32</f>
        <v>0</v>
      </c>
      <c r="CO6" s="36">
        <f>+'Sanitation Data'!C33</f>
        <v>0</v>
      </c>
      <c r="CP6" s="36">
        <f>+'Sanitation Data'!D29</f>
        <v>0</v>
      </c>
      <c r="CQ6" s="36" t="str">
        <f>+'Sanitation Data'!D30</f>
        <v>Yes</v>
      </c>
      <c r="CR6" s="36">
        <f>+'Sanitation Data'!D31</f>
        <v>0</v>
      </c>
      <c r="CS6" s="36">
        <f>+'Sanitation Data'!D32</f>
        <v>0</v>
      </c>
      <c r="CT6" s="36">
        <f>+'Sanitation Data'!D33</f>
        <v>0</v>
      </c>
      <c r="CU6" s="36">
        <f>+'Sanitation Data'!E29</f>
        <v>0</v>
      </c>
      <c r="CV6" s="36" t="str">
        <f>+'Sanitation Data'!E30</f>
        <v>No</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f>+'Sanitation Data'!G29</f>
        <v>0</v>
      </c>
      <c r="DF6" s="36" t="str">
        <f>+'Sanitation Data'!G30</f>
        <v>No</v>
      </c>
      <c r="DG6" s="36">
        <f>+'Sanitation Data'!G31</f>
        <v>0</v>
      </c>
      <c r="DH6" s="36">
        <f>+'Sanitation Data'!G32</f>
        <v>0</v>
      </c>
      <c r="DI6" s="36">
        <f>+'Sanitation Data'!G33</f>
        <v>0</v>
      </c>
      <c r="DJ6" s="36">
        <f>+'Sanitation Data'!H29</f>
        <v>0</v>
      </c>
      <c r="DK6" s="36">
        <f>+'Sanitation Data'!H30</f>
        <v>0</v>
      </c>
      <c r="DL6" s="36">
        <f>+'Sanitation Data'!H31</f>
        <v>0</v>
      </c>
      <c r="DM6" s="36">
        <f>+'Sanitation Data'!H32</f>
        <v>0</v>
      </c>
      <c r="DN6" s="36">
        <f>+'Sanitation Data'!H33</f>
        <v>0</v>
      </c>
      <c r="DO6" s="36">
        <f>+'Hygiene Data'!C12</f>
        <v>0</v>
      </c>
      <c r="DP6" s="36">
        <f>+'Hygiene Data'!C13</f>
        <v>0</v>
      </c>
      <c r="DQ6" s="36">
        <f>+'Hygiene Data'!C14</f>
        <v>0</v>
      </c>
      <c r="DR6" s="36">
        <f>+'Hygiene Data'!D12</f>
        <v>0</v>
      </c>
      <c r="DS6" s="36">
        <f>+'Hygiene Data'!D13</f>
        <v>0</v>
      </c>
      <c r="DT6" s="36">
        <f>+'Hygiene Data'!D14</f>
        <v>0</v>
      </c>
      <c r="DU6" s="36">
        <f>+'Hygiene Data'!E12</f>
        <v>0</v>
      </c>
      <c r="DV6" s="36">
        <f>+'Hygiene Data'!E13</f>
        <v>0</v>
      </c>
      <c r="DW6" s="36">
        <f>+'Hygiene Data'!E14</f>
        <v>0</v>
      </c>
      <c r="DX6" s="36">
        <f>+'Hygiene Data'!F12</f>
        <v>0</v>
      </c>
      <c r="DY6" s="36">
        <f>+'Hygiene Data'!F13</f>
        <v>0</v>
      </c>
      <c r="DZ6" s="36">
        <f>+'Hygiene Data'!F14</f>
        <v>0</v>
      </c>
      <c r="EA6" s="36">
        <f>+'Hygiene Data'!G12</f>
        <v>0</v>
      </c>
      <c r="EB6" s="36">
        <f>+'Hygiene Data'!G13</f>
        <v>0</v>
      </c>
      <c r="EC6" s="36">
        <f>+'Hygiene Data'!G14</f>
        <v>0</v>
      </c>
      <c r="ED6" s="36">
        <f>+'Hygiene Data'!H12</f>
        <v>0</v>
      </c>
      <c r="EE6" s="36">
        <f>+'Hygiene Data'!H13</f>
        <v>0</v>
      </c>
      <c r="EF6" s="36">
        <f>+'Hygiene Data'!H14</f>
        <v>0</v>
      </c>
    </row>
    <row r="7" x14ac:dyDescent="0.2">
      <c r="A7" s="59" t="str">
        <f ca="true">+IF(OFFSET('Water Data'!$B$1,0,10*ROW('Water Data'!B1))="","",OFFSET('Water Data'!$B$1,0,10*ROW('Water Data'!B1)))</f>
        <v>INEI10</v>
      </c>
      <c r="B7" s="59" t="str">
        <f ca="true">+IF(OFFSET('Water Data'!$A$3,0,10*ROW('Water Data'!A1))="","",OFFSET('Water Data'!$A$3,0,10*ROW('Water Data'!A1)))</f>
        <v>Survey</v>
      </c>
      <c r="C7" s="59">
        <f ca="true">+IF(OFFSET('Water Data'!$C$3,0,10*ROW('Water Data'!C1))="","",OFFSET('Water Data'!$C$3,0,10*ROW('Water Data'!C1)))</f>
        <v>2010</v>
      </c>
      <c r="D7" s="254">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100</v>
      </c>
      <c r="E7" s="254">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76.5</v>
      </c>
      <c r="F7" s="254">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62.469899999999996</v>
      </c>
      <c r="G7" s="254">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100</v>
      </c>
      <c r="H7" s="254">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92.975000000000009</v>
      </c>
      <c r="I7" s="254">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77.782885000000007</v>
      </c>
      <c r="J7" s="254">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100</v>
      </c>
      <c r="K7" s="254">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59.070000000000007</v>
      </c>
      <c r="L7" s="254">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44.840037000000002</v>
      </c>
      <c r="M7" s="254">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100</v>
      </c>
      <c r="N7" s="254">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80.075000000000003</v>
      </c>
      <c r="O7" s="254">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66.101912499999997</v>
      </c>
      <c r="P7" s="254">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100</v>
      </c>
      <c r="Q7" s="254">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74.12</v>
      </c>
      <c r="R7" s="254">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60.059436000000005</v>
      </c>
      <c r="S7" s="254"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5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5">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96.5</v>
      </c>
      <c r="W7" s="255">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90.024999999999991</v>
      </c>
      <c r="X7" s="255">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68.148925000000006</v>
      </c>
      <c r="Y7" s="25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5">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49.423724999999997</v>
      </c>
      <c r="AA7" s="255">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99.03</v>
      </c>
      <c r="AB7" s="255">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97.642499999999984</v>
      </c>
      <c r="AC7" s="255">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76.551719999999989</v>
      </c>
      <c r="AD7" s="25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5">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61.124204999999989</v>
      </c>
      <c r="AF7" s="255">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93.82</v>
      </c>
      <c r="AG7" s="255">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81.977499999999992</v>
      </c>
      <c r="AH7" s="255">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56.728429999999996</v>
      </c>
      <c r="AI7" s="25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5">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29.593877499999998</v>
      </c>
      <c r="AK7" s="255">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95.79</v>
      </c>
      <c r="AL7" s="255">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90.542500000000004</v>
      </c>
      <c r="AM7" s="255">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71.166404999999997</v>
      </c>
      <c r="AN7" s="25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5">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47.715897500000004</v>
      </c>
      <c r="AP7" s="255">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97.28</v>
      </c>
      <c r="AQ7" s="255">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89.927500000000009</v>
      </c>
      <c r="AR7" s="255">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65.647075000000001</v>
      </c>
      <c r="AS7" s="25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5">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51.708312500000005</v>
      </c>
      <c r="AU7" s="255"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6">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87</v>
      </c>
      <c r="BA7" s="256">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71</v>
      </c>
      <c r="BB7" s="256"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6">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91</v>
      </c>
      <c r="BD7" s="256">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76.099999999999994</v>
      </c>
      <c r="BE7" s="25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6">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77.099999999999994</v>
      </c>
      <c r="BG7" s="256">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58.5</v>
      </c>
      <c r="BH7" s="25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6">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86.7</v>
      </c>
      <c r="BJ7" s="256">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71.599999999999994</v>
      </c>
      <c r="BK7" s="25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6">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87.4</v>
      </c>
      <c r="BM7" s="256">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70.8</v>
      </c>
      <c r="BN7" s="25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6"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Yes</v>
      </c>
      <c r="BT7" s="36" t="str">
        <f ca="true">+IF(OFFSET('Water Data'!$C$29,0,10*ROW('Water Data'!C1))="","",OFFSET('Water Data'!$C$29,0,10*ROW('Water Data'!C1)))</f>
        <v>Yes</v>
      </c>
      <c r="BU7" s="36" t="str">
        <f ca="true">+IF(OFFSET('Water Data'!$C$30,0,10*ROW('Water Data'!C1))="","",OFFSET('Water Data'!$C$30,0,10*ROW('Water Data'!C1)))</f>
        <v>Yes</v>
      </c>
      <c r="BV7" s="36" t="str">
        <f ca="true">+IF(OFFSET('Water Data'!$D$28,0,10*ROW('Water Data'!D1))="","",OFFSET('Water Data'!$D$28,0,10*ROW('Water Data'!D1)))</f>
        <v>Yes</v>
      </c>
      <c r="BW7" s="36" t="str">
        <f ca="true">+IF(OFFSET('Water Data'!$D$29,0,10*ROW('Water Data'!D1))="","",OFFSET('Water Data'!$D$29,0,10*ROW('Water Data'!D1)))</f>
        <v>Yes</v>
      </c>
      <c r="BX7" s="36" t="str">
        <f ca="true">+IF(OFFSET('Water Data'!$D$30,0,10*ROW('Water Data'!D1))="","",OFFSET('Water Data'!$D$30,0,10*ROW('Water Data'!D1)))</f>
        <v>Yes</v>
      </c>
      <c r="BY7" s="36" t="str">
        <f ca="true">+IF(OFFSET('Water Data'!$E$28,0,10*ROW('Water Data'!E1))="","",OFFSET('Water Data'!$E$28,0,10*ROW('Water Data'!E1)))</f>
        <v>Yes</v>
      </c>
      <c r="BZ7" s="36" t="str">
        <f ca="true">+IF(OFFSET('Water Data'!$E$29,0,10*ROW('Water Data'!E1))="","",OFFSET('Water Data'!$E$29,0,10*ROW('Water Data'!E1)))</f>
        <v>Yes</v>
      </c>
      <c r="CA7" s="36" t="str">
        <f ca="true">+IF(OFFSET('Water Data'!$E$30,0,10*ROW('Water Data'!E1))="","",OFFSET('Water Data'!$E$30,0,10*ROW('Water Data'!E1)))</f>
        <v>Yes</v>
      </c>
      <c r="CB7" s="36" t="str">
        <f ca="true">+IF(OFFSET('Water Data'!$F$28,0,10*ROW('Water Data'!F1))="","",OFFSET('Water Data'!$F$28,0,10*ROW('Water Data'!F1)))</f>
        <v>Yes</v>
      </c>
      <c r="CC7" s="36" t="str">
        <f ca="true">+IF(OFFSET('Water Data'!$F$29,0,10*ROW('Water Data'!F1))="","",OFFSET('Water Data'!$F$29,0,10*ROW('Water Data'!F1)))</f>
        <v>Yes</v>
      </c>
      <c r="CD7" s="36" t="str">
        <f ca="true">+IF(OFFSET('Water Data'!$F$30,0,10*ROW('Water Data'!F1))="","",OFFSET('Water Data'!$F$30,0,10*ROW('Water Data'!F1)))</f>
        <v>Yes</v>
      </c>
      <c r="CE7" s="36" t="str">
        <f ca="true">+IF(OFFSET('Water Data'!$G$28,0,10*ROW('Water Data'!G1))="","",OFFSET('Water Data'!$G$28,0,10*ROW('Water Data'!G1)))</f>
        <v>Yes</v>
      </c>
      <c r="CF7" s="36" t="str">
        <f ca="true">+IF(OFFSET('Water Data'!$G$29,0,10*ROW('Water Data'!G1))="","",OFFSET('Water Data'!$G$29,0,10*ROW('Water Data'!G1)))</f>
        <v>Yes</v>
      </c>
      <c r="CG7" s="36" t="str">
        <f ca="true">+IF(OFFSET('Water Data'!$G$30,0,10*ROW('Water Data'!G1))="","",OFFSET('Water Data'!$G$30,0,10*ROW('Water Data'!G1)))</f>
        <v>Yes</v>
      </c>
      <c r="CH7" s="36" t="str">
        <f ca="true">+IF(OFFSET('Water Data'!$H$28,0,10*ROW('Water Data'!H1))="","",OFFSET('Water Data'!$H$28,0,10*ROW('Water Data'!H1)))</f>
        <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Yes</v>
      </c>
      <c r="CL7" s="36" t="str">
        <f ca="true">+IF(OFFSET('Sanitation Data'!$C$30,0,10*ROW('Sanitation Data'!C1))="","",OFFSET('Sanitation Data'!$C$30,0,10*ROW('Sanitation Data'!C1)))</f>
        <v>Yes</v>
      </c>
      <c r="CM7" s="36" t="str">
        <f ca="true">+IF(OFFSET('Sanitation Data'!$C$31,0,10*ROW('Sanitation Data'!C1))="","",OFFSET('Sanitation Data'!$C$31,0,10*ROW('Sanitation Data'!C1)))</f>
        <v>Yes</v>
      </c>
      <c r="CN7" s="36" t="str">
        <f ca="true">+IF(OFFSET('Sanitation Data'!$C$32,0,10*ROW('Sanitation Data'!C1))="","",OFFSET('Sanitation Data'!$C$32,0,10*ROW('Sanitation Data'!C1)))</f>
        <v/>
      </c>
      <c r="CO7" s="36" t="str">
        <f ca="true">+IF(OFFSET('Sanitation Data'!$C$33,0,10*ROW('Sanitation Data'!C1))="","",OFFSET('Sanitation Data'!$C$33,0,10*ROW('Sanitation Data'!C1)))</f>
        <v>Yes</v>
      </c>
      <c r="CP7" s="36" t="str">
        <f ca="true">+IF(OFFSET('Sanitation Data'!$D$29,0,10*ROW('Sanitation Data'!D1))="","",OFFSET('Sanitation Data'!$D$29,0,10*ROW('Sanitation Data'!D1)))</f>
        <v>Yes</v>
      </c>
      <c r="CQ7" s="36" t="str">
        <f ca="true">+IF(OFFSET('Sanitation Data'!$D$30,0,10*ROW('Sanitation Data'!D1))="","",OFFSET('Sanitation Data'!$D$30,0,10*ROW('Sanitation Data'!D1)))</f>
        <v>Yes</v>
      </c>
      <c r="CR7" s="36" t="str">
        <f ca="true">+IF(OFFSET('Sanitation Data'!$D$31,0,10*ROW('Sanitation Data'!D1))="","",OFFSET('Sanitation Data'!$D$31,0,10*ROW('Sanitation Data'!D1)))</f>
        <v>Yes</v>
      </c>
      <c r="CS7" s="36" t="str">
        <f ca="true">+IF(OFFSET('Sanitation Data'!$D$32,0,10*ROW('Sanitation Data'!D1))="","",OFFSET('Sanitation Data'!$D$32,0,10*ROW('Sanitation Data'!D1)))</f>
        <v/>
      </c>
      <c r="CT7" s="36" t="str">
        <f ca="true">+IF(OFFSET('Sanitation Data'!$D$33,0,10*ROW('Sanitation Data'!D1))="","",OFFSET('Sanitation Data'!$D$33,0,10*ROW('Sanitation Data'!D1)))</f>
        <v>Yes</v>
      </c>
      <c r="CU7" s="36" t="str">
        <f ca="true">+IF(OFFSET('Sanitation Data'!$E$29,0,10*ROW('Sanitation Data'!E1))="","",OFFSET('Sanitation Data'!$E$29,0,10*ROW('Sanitation Data'!E1)))</f>
        <v>Yes</v>
      </c>
      <c r="CV7" s="36" t="str">
        <f ca="true">+IF(OFFSET('Sanitation Data'!$E$30,0,10*ROW('Sanitation Data'!E1))="","",OFFSET('Sanitation Data'!$E$30,0,10*ROW('Sanitation Data'!E1)))</f>
        <v>Yes</v>
      </c>
      <c r="CW7" s="36" t="str">
        <f ca="true">+IF(OFFSET('Sanitation Data'!$E$31,0,10*ROW('Sanitation Data'!E1))="","",OFFSET('Sanitation Data'!$E$31,0,10*ROW('Sanitation Data'!E1)))</f>
        <v>Yes</v>
      </c>
      <c r="CX7" s="36" t="str">
        <f ca="true">+IF(OFFSET('Sanitation Data'!$E$32,0,10*ROW('Sanitation Data'!E1))="","",OFFSET('Sanitation Data'!$E$32,0,10*ROW('Sanitation Data'!E1)))</f>
        <v/>
      </c>
      <c r="CY7" s="36" t="str">
        <f ca="true">+IF(OFFSET('Sanitation Data'!$E$33,0,10*ROW('Sanitation Data'!E1))="","",OFFSET('Sanitation Data'!$E$33,0,10*ROW('Sanitation Data'!E1)))</f>
        <v>Yes</v>
      </c>
      <c r="CZ7" s="36" t="str">
        <f ca="true">+IF(OFFSET('Sanitation Data'!$F$29,0,10*ROW('Sanitation Data'!F1))="","",OFFSET('Sanitation Data'!$F$29,0,10*ROW('Sanitation Data'!F1)))</f>
        <v>Yes</v>
      </c>
      <c r="DA7" s="36" t="str">
        <f ca="true">+IF(OFFSET('Sanitation Data'!$F$30,0,10*ROW('Sanitation Data'!F1))="","",OFFSET('Sanitation Data'!$F$30,0,10*ROW('Sanitation Data'!F1)))</f>
        <v>Yes</v>
      </c>
      <c r="DB7" s="36" t="str">
        <f ca="true">+IF(OFFSET('Sanitation Data'!$F$31,0,10*ROW('Sanitation Data'!F1))="","",OFFSET('Sanitation Data'!$F$31,0,10*ROW('Sanitation Data'!F1)))</f>
        <v>Yes</v>
      </c>
      <c r="DC7" s="36" t="str">
        <f ca="true">+IF(OFFSET('Sanitation Data'!$F$32,0,10*ROW('Sanitation Data'!F1))="","",OFFSET('Sanitation Data'!$F$32,0,10*ROW('Sanitation Data'!F1)))</f>
        <v/>
      </c>
      <c r="DD7" s="36" t="str">
        <f ca="true">+IF(OFFSET('Sanitation Data'!$F$33,0,10*ROW('Sanitation Data'!F1))="","",OFFSET('Sanitation Data'!$F$33,0,10*ROW('Sanitation Data'!F1)))</f>
        <v>Yes</v>
      </c>
      <c r="DE7" s="36" t="str">
        <f ca="true">+IF(OFFSET('Sanitation Data'!$G$29,0,10*ROW('Sanitation Data'!G1))="","",OFFSET('Sanitation Data'!$G$29,0,10*ROW('Sanitation Data'!G1)))</f>
        <v>Yes</v>
      </c>
      <c r="DF7" s="36" t="str">
        <f ca="true">+IF(OFFSET('Sanitation Data'!$G$30,0,10*ROW('Sanitation Data'!G1))="","",OFFSET('Sanitation Data'!$G$30,0,10*ROW('Sanitation Data'!G1)))</f>
        <v>Yes</v>
      </c>
      <c r="DG7" s="36" t="str">
        <f ca="true">+IF(OFFSET('Sanitation Data'!$G$31,0,10*ROW('Sanitation Data'!G1))="","",OFFSET('Sanitation Data'!$G$31,0,10*ROW('Sanitation Data'!G1)))</f>
        <v>Yes</v>
      </c>
      <c r="DH7" s="36" t="str">
        <f ca="true">+IF(OFFSET('Sanitation Data'!$G$32,0,10*ROW('Sanitation Data'!G1))="","",OFFSET('Sanitation Data'!$G$32,0,10*ROW('Sanitation Data'!G1)))</f>
        <v/>
      </c>
      <c r="DI7" s="36" t="str">
        <f ca="true">+IF(OFFSET('Sanitation Data'!$G$33,0,10*ROW('Sanitation Data'!G1))="","",OFFSET('Sanitation Data'!$G$33,0,10*ROW('Sanitation Data'!G1)))</f>
        <v>Yes</v>
      </c>
      <c r="DJ7" s="36" t="str">
        <f ca="true">+IF(OFFSET('Sanitation Data'!$H$29,0,10*ROW('Sanitation Data'!H1))="","",OFFSET('Sanitation Data'!$H$29,0,10*ROW('Sanitation Data'!H1)))</f>
        <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Yes</v>
      </c>
      <c r="DP7" s="36" t="str">
        <f ca="true">+IF(OFFSET('Hygiene Data'!$C$13,0,10*ROW('Hygiene Data'!C1))="","",OFFSET('Hygiene Data'!$C$13,0,10*ROW('Hygiene Data'!C1)))</f>
        <v>Yes</v>
      </c>
      <c r="DQ7" s="36" t="str">
        <f ca="true">+IF(OFFSET('Hygiene Data'!$C$14,0,10*ROW('Hygiene Data'!C1))="","",OFFSET('Hygiene Data'!$C$14,0,10*ROW('Hygiene Data'!C1)))</f>
        <v/>
      </c>
      <c r="DR7" s="36" t="str">
        <f ca="true">+IF(OFFSET('Hygiene Data'!$D$12,0,10*ROW('Hygiene Data'!D1))="","",OFFSET('Hygiene Data'!$D$12,0,10*ROW('Hygiene Data'!D1)))</f>
        <v>Yes</v>
      </c>
      <c r="DS7" s="36" t="str">
        <f ca="true">+IF(OFFSET('Hygiene Data'!$D$13,0,10*ROW('Hygiene Data'!D1))="","",OFFSET('Hygiene Data'!$D$13,0,10*ROW('Hygiene Data'!D1)))</f>
        <v>Yes</v>
      </c>
      <c r="DT7" s="36" t="str">
        <f ca="true">+IF(OFFSET('Hygiene Data'!$D$14,0,10*ROW('Hygiene Data'!D1))="","",OFFSET('Hygiene Data'!$D$14,0,10*ROW('Hygiene Data'!D1)))</f>
        <v/>
      </c>
      <c r="DU7" s="36" t="str">
        <f ca="true">+IF(OFFSET('Hygiene Data'!$E$12,0,10*ROW('Hygiene Data'!E1))="","",OFFSET('Hygiene Data'!$E$12,0,10*ROW('Hygiene Data'!E1)))</f>
        <v>Yes</v>
      </c>
      <c r="DV7" s="36" t="str">
        <f ca="true">+IF(OFFSET('Hygiene Data'!$E$13,0,10*ROW('Hygiene Data'!E1))="","",OFFSET('Hygiene Data'!$E$13,0,10*ROW('Hygiene Data'!E1)))</f>
        <v>Yes</v>
      </c>
      <c r="DW7" s="36" t="str">
        <f ca="true">+IF(OFFSET('Hygiene Data'!$E$14,0,10*ROW('Hygiene Data'!E1))="","",OFFSET('Hygiene Data'!$E$14,0,10*ROW('Hygiene Data'!E1)))</f>
        <v/>
      </c>
      <c r="DX7" s="36" t="str">
        <f ca="true">+IF(OFFSET('Hygiene Data'!$F$12,0,10*ROW('Hygiene Data'!F1))="","",OFFSET('Hygiene Data'!$F$12,0,10*ROW('Hygiene Data'!F1)))</f>
        <v>Yes</v>
      </c>
      <c r="DY7" s="36" t="str">
        <f ca="true">+IF(OFFSET('Hygiene Data'!$F$13,0,10*ROW('Hygiene Data'!F1))="","",OFFSET('Hygiene Data'!$F$13,0,10*ROW('Hygiene Data'!F1)))</f>
        <v>Yes</v>
      </c>
      <c r="DZ7" s="36" t="str">
        <f ca="true">+IF(OFFSET('Hygiene Data'!$F$14,0,10*ROW('Hygiene Data'!F1))="","",OFFSET('Hygiene Data'!$F$14,0,10*ROW('Hygiene Data'!F1)))</f>
        <v/>
      </c>
      <c r="EA7" s="36" t="str">
        <f ca="true">+IF(OFFSET('Hygiene Data'!$G$12,0,10*ROW('Hygiene Data'!G1))="","",OFFSET('Hygiene Data'!$G$12,0,10*ROW('Hygiene Data'!G1)))</f>
        <v>Yes</v>
      </c>
      <c r="EB7" s="36" t="str">
        <f ca="true">+IF(OFFSET('Hygiene Data'!$G$13,0,10*ROW('Hygiene Data'!G1))="","",OFFSET('Hygiene Data'!$G$13,0,10*ROW('Hygiene Data'!G1)))</f>
        <v>Yes</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LLECE13</v>
      </c>
      <c r="B8" s="59" t="str">
        <f ca="true">+IF(OFFSET('Water Data'!$A$3,0,10*ROW('Water Data'!A2))="","",OFFSET('Water Data'!$A$3,0,10*ROW('Water Data'!A2)))</f>
        <v>Survey</v>
      </c>
      <c r="C8" s="59">
        <f ca="true">+IF(OFFSET('Water Data'!$C$3,0,10*ROW('Water Data'!C2))="","",OFFSET('Water Data'!$C$3,0,10*ROW('Water Data'!C2)))</f>
        <v>2013</v>
      </c>
      <c r="D8" s="25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54">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70.731707317073173</v>
      </c>
      <c r="F8" s="25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54">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93.856655290102381</v>
      </c>
      <c r="I8" s="25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54">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46.619217081850536</v>
      </c>
      <c r="L8" s="25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5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5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5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5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5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5" t="str">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[60]</v>
      </c>
      <c r="X8" s="255">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62.412587412587413</v>
      </c>
      <c r="Y8" s="25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5">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62.412587412587413</v>
      </c>
      <c r="AA8" s="25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5">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97.269624573378834</v>
      </c>
      <c r="AC8" s="255">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85.324232081911262</v>
      </c>
      <c r="AD8" s="25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5">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85.324232081911262</v>
      </c>
      <c r="AF8" s="25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5" t="str">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[23]</v>
      </c>
      <c r="AH8" s="255">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38.351254480286741</v>
      </c>
      <c r="AI8" s="25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5">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38.351254480286741</v>
      </c>
      <c r="AK8" s="25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5" t="str">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[60]</v>
      </c>
      <c r="AR8" s="255">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62.412587412587413</v>
      </c>
      <c r="AS8" s="25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5">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62.412587412587413</v>
      </c>
      <c r="AU8" s="25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
      </c>
      <c r="BT8" s="36" t="str">
        <f ca="true">+IF(OFFSET('Water Data'!$C$29,0,10*ROW('Water Data'!C2))="","",OFFSET('Water Data'!$C$29,0,10*ROW('Water Data'!C2)))</f>
        <v>Yes</v>
      </c>
      <c r="BU8" s="36" t="str">
        <f ca="true">+IF(OFFSET('Water Data'!$C$30,0,10*ROW('Water Data'!C2))="","",OFFSET('Water Data'!$C$30,0,10*ROW('Water Data'!C2)))</f>
        <v/>
      </c>
      <c r="BV8" s="36" t="str">
        <f ca="true">+IF(OFFSET('Water Data'!$D$28,0,10*ROW('Water Data'!D2))="","",OFFSET('Water Data'!$D$28,0,10*ROW('Water Data'!D2)))</f>
        <v/>
      </c>
      <c r="BW8" s="36" t="str">
        <f ca="true">+IF(OFFSET('Water Data'!$D$29,0,10*ROW('Water Data'!D2))="","",OFFSET('Water Data'!$D$29,0,10*ROW('Water Data'!D2)))</f>
        <v>Yes</v>
      </c>
      <c r="BX8" s="36" t="str">
        <f ca="true">+IF(OFFSET('Water Data'!$D$30,0,10*ROW('Water Data'!D2))="","",OFFSET('Water Data'!$D$30,0,10*ROW('Water Data'!D2)))</f>
        <v/>
      </c>
      <c r="BY8" s="36" t="str">
        <f ca="true">+IF(OFFSET('Water Data'!$E$28,0,10*ROW('Water Data'!E2))="","",OFFSET('Water Data'!$E$28,0,10*ROW('Water Data'!E2)))</f>
        <v/>
      </c>
      <c r="BZ8" s="36" t="str">
        <f ca="true">+IF(OFFSET('Water Data'!$E$29,0,10*ROW('Water Data'!E2))="","",OFFSET('Water Data'!$E$29,0,10*ROW('Water Data'!E2)))</f>
        <v>Yes</v>
      </c>
      <c r="CA8" s="36" t="str">
        <f ca="true">+IF(OFFSET('Water Data'!$E$30,0,10*ROW('Water Data'!E2))="","",OFFSET('Water Data'!$E$30,0,10*ROW('Water Data'!E2)))</f>
        <v/>
      </c>
      <c r="CB8" s="36" t="str">
        <f ca="true">+IF(OFFSET('Water Data'!$F$28,0,10*ROW('Water Data'!F2))="","",OFFSET('Water Data'!$F$28,0,10*ROW('Water Data'!F2)))</f>
        <v/>
      </c>
      <c r="CC8" s="36" t="str">
        <f ca="true">+IF(OFFSET('Water Data'!$F$29,0,10*ROW('Water Data'!F2))="","",OFFSET('Water Data'!$F$29,0,10*ROW('Water Data'!F2)))</f>
        <v/>
      </c>
      <c r="CD8" s="36" t="str">
        <f ca="true">+IF(OFFSET('Water Data'!$F$30,0,10*ROW('Water Data'!F2))="","",OFFSET('Water Data'!$F$30,0,10*ROW('Water Data'!F2)))</f>
        <v/>
      </c>
      <c r="CE8" s="36" t="str">
        <f ca="true">+IF(OFFSET('Water Data'!$G$28,0,10*ROW('Water Data'!G2))="","",OFFSET('Water Data'!$G$28,0,10*ROW('Water Data'!G2)))</f>
        <v/>
      </c>
      <c r="CF8" s="36" t="str">
        <f ca="true">+IF(OFFSET('Water Data'!$G$29,0,10*ROW('Water Data'!G2))="","",OFFSET('Water Data'!$G$29,0,10*ROW('Water Data'!G2)))</f>
        <v/>
      </c>
      <c r="CG8" s="36" t="str">
        <f ca="true">+IF(OFFSET('Water Data'!$G$30,0,10*ROW('Water Data'!G2))="","",OFFSET('Water Data'!$G$30,0,10*ROW('Water Data'!G2)))</f>
        <v/>
      </c>
      <c r="CH8" s="36" t="str">
        <f ca="true">+IF(OFFSET('Water Data'!$H$28,0,10*ROW('Water Data'!H2))="","",OFFSET('Water Data'!$H$28,0,10*ROW('Water Data'!H2)))</f>
        <v/>
      </c>
      <c r="CI8" s="36" t="str">
        <f ca="true">+IF(OFFSET('Water Data'!$H$29,0,10*ROW('Water Data'!H2))="","",OFFSET('Water Data'!$H$29,0,10*ROW('Water Data'!H2)))</f>
        <v/>
      </c>
      <c r="CJ8" s="36" t="str">
        <f ca="true">+IF(OFFSET('Water Data'!$H$30,0,10*ROW('Water Data'!H2))="","",OFFSET('Water Data'!$H$30,0,10*ROW('Water Data'!H2)))</f>
        <v/>
      </c>
      <c r="CK8" s="36" t="str">
        <f ca="true">+IF(OFFSET('Sanitation Data'!$C$29,0,10*ROW('Sanitation Data'!C2))="","",OFFSET('Sanitation Data'!$C$29,0,10*ROW('Sanitation Data'!C2)))</f>
        <v/>
      </c>
      <c r="CL8" s="36" t="str">
        <f ca="true">+IF(OFFSET('Sanitation Data'!$C$30,0,10*ROW('Sanitation Data'!C2))="","",OFFSET('Sanitation Data'!$C$30,0,10*ROW('Sanitation Data'!C2)))</f>
        <v>No</v>
      </c>
      <c r="CM8" s="36" t="str">
        <f ca="true">+IF(OFFSET('Sanitation Data'!$C$31,0,10*ROW('Sanitation Data'!C2))="","",OFFSET('Sanitation Data'!$C$31,0,10*ROW('Sanitation Data'!C2)))</f>
        <v/>
      </c>
      <c r="CN8" s="36" t="str">
        <f ca="true">+IF(OFFSET('Sanitation Data'!$C$32,0,10*ROW('Sanitation Data'!C2))="","",OFFSET('Sanitation Data'!$C$32,0,10*ROW('Sanitation Data'!C2)))</f>
        <v/>
      </c>
      <c r="CO8" s="36" t="str">
        <f ca="true">+IF(OFFSET('Sanitation Data'!$C$33,0,10*ROW('Sanitation Data'!C2))="","",OFFSET('Sanitation Data'!$C$33,0,10*ROW('Sanitation Data'!C2)))</f>
        <v>Yes</v>
      </c>
      <c r="CP8" s="36" t="str">
        <f ca="true">+IF(OFFSET('Sanitation Data'!$D$29,0,10*ROW('Sanitation Data'!D2))="","",OFFSET('Sanitation Data'!$D$29,0,10*ROW('Sanitation Data'!D2)))</f>
        <v/>
      </c>
      <c r="CQ8" s="36" t="str">
        <f ca="true">+IF(OFFSET('Sanitation Data'!$D$30,0,10*ROW('Sanitation Data'!D2))="","",OFFSET('Sanitation Data'!$D$30,0,10*ROW('Sanitation Data'!D2)))</f>
        <v>Yes</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Yes</v>
      </c>
      <c r="CU8" s="36" t="str">
        <f ca="true">+IF(OFFSET('Sanitation Data'!$E$29,0,10*ROW('Sanitation Data'!E2))="","",OFFSET('Sanitation Data'!$E$29,0,10*ROW('Sanitation Data'!E2)))</f>
        <v/>
      </c>
      <c r="CV8" s="36" t="str">
        <f ca="true">+IF(OFFSET('Sanitation Data'!$E$30,0,10*ROW('Sanitation Data'!E2))="","",OFFSET('Sanitation Data'!$E$30,0,10*ROW('Sanitation Data'!E2)))</f>
        <v>No</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Yes</v>
      </c>
      <c r="CZ8" s="36" t="str">
        <f ca="true">+IF(OFFSET('Sanitation Data'!$F$29,0,10*ROW('Sanitation Data'!F2))="","",OFFSET('Sanitation Data'!$F$29,0,10*ROW('Sanitation Data'!F2)))</f>
        <v/>
      </c>
      <c r="DA8" s="36" t="str">
        <f ca="true">+IF(OFFSET('Sanitation Data'!$F$30,0,10*ROW('Sanitation Data'!F2))="","",OFFSET('Sanitation Data'!$F$30,0,10*ROW('Sanitation Data'!F2)))</f>
        <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
      </c>
      <c r="DF8" s="36" t="str">
        <f ca="true">+IF(OFFSET('Sanitation Data'!$G$30,0,10*ROW('Sanitation Data'!G2))="","",OFFSET('Sanitation Data'!$G$30,0,10*ROW('Sanitation Data'!G2)))</f>
        <v>No</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Yes</v>
      </c>
      <c r="DJ8" s="36" t="str">
        <f ca="true">+IF(OFFSET('Sanitation Data'!$H$29,0,10*ROW('Sanitation Data'!H2))="","",OFFSET('Sanitation Data'!$H$29,0,10*ROW('Sanitation Data'!H2)))</f>
        <v/>
      </c>
      <c r="DK8" s="36" t="str">
        <f ca="true">+IF(OFFSET('Sanitation Data'!$H$30,0,10*ROW('Sanitation Data'!H2))="","",OFFSET('Sanitation Data'!$H$30,0,10*ROW('Sanitation Data'!H2)))</f>
        <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
      </c>
      <c r="DP8" s="36" t="str">
        <f ca="true">+IF(OFFSET('Hygiene Data'!$C$13,0,10*ROW('Hygiene Data'!C2))="","",OFFSET('Hygiene Data'!$C$13,0,10*ROW('Hygiene Data'!C2)))</f>
        <v/>
      </c>
      <c r="DQ8" s="36" t="str">
        <f ca="true">+IF(OFFSET('Hygiene Data'!$C$14,0,10*ROW('Hygiene Data'!C2))="","",OFFSET('Hygiene Data'!$C$14,0,10*ROW('Hygiene Data'!C2)))</f>
        <v/>
      </c>
      <c r="DR8" s="36" t="str">
        <f ca="true">+IF(OFFSET('Hygiene Data'!$D$12,0,10*ROW('Hygiene Data'!D2))="","",OFFSET('Hygiene Data'!$D$12,0,10*ROW('Hygiene Data'!D2)))</f>
        <v/>
      </c>
      <c r="DS8" s="36" t="str">
        <f ca="true">+IF(OFFSET('Hygiene Data'!$D$13,0,10*ROW('Hygiene Data'!D2))="","",OFFSET('Hygiene Data'!$D$13,0,10*ROW('Hygiene Data'!D2)))</f>
        <v/>
      </c>
      <c r="DT8" s="36" t="str">
        <f ca="true">+IF(OFFSET('Hygiene Data'!$D$14,0,10*ROW('Hygiene Data'!D2))="","",OFFSET('Hygiene Data'!$D$14,0,10*ROW('Hygiene Data'!D2)))</f>
        <v/>
      </c>
      <c r="DU8" s="36" t="str">
        <f ca="true">+IF(OFFSET('Hygiene Data'!$E$12,0,10*ROW('Hygiene Data'!E2))="","",OFFSET('Hygiene Data'!$E$12,0,10*ROW('Hygiene Data'!E2)))</f>
        <v/>
      </c>
      <c r="DV8" s="36" t="str">
        <f ca="true">+IF(OFFSET('Hygiene Data'!$E$13,0,10*ROW('Hygiene Data'!E2))="","",OFFSET('Hygiene Data'!$E$13,0,10*ROW('Hygiene Data'!E2)))</f>
        <v/>
      </c>
      <c r="DW8" s="36" t="str">
        <f ca="true">+IF(OFFSET('Hygiene Data'!$E$14,0,10*ROW('Hygiene Data'!E2))="","",OFFSET('Hygiene Data'!$E$14,0,10*ROW('Hygiene Data'!E2)))</f>
        <v/>
      </c>
      <c r="DX8" s="36" t="str">
        <f ca="true">+IF(OFFSET('Hygiene Data'!$F$12,0,10*ROW('Hygiene Data'!F2))="","",OFFSET('Hygiene Data'!$F$12,0,10*ROW('Hygiene Data'!F2)))</f>
        <v/>
      </c>
      <c r="DY8" s="36" t="str">
        <f ca="true">+IF(OFFSET('Hygiene Data'!$F$13,0,10*ROW('Hygiene Data'!F2))="","",OFFSET('Hygiene Data'!$F$13,0,10*ROW('Hygiene Data'!F2)))</f>
        <v/>
      </c>
      <c r="DZ8" s="36" t="str">
        <f ca="true">+IF(OFFSET('Hygiene Data'!$F$14,0,10*ROW('Hygiene Data'!F2))="","",OFFSET('Hygiene Data'!$F$14,0,10*ROW('Hygiene Data'!F2)))</f>
        <v/>
      </c>
      <c r="EA8" s="36" t="str">
        <f ca="true">+IF(OFFSET('Hygiene Data'!$G$12,0,10*ROW('Hygiene Data'!G2))="","",OFFSET('Hygiene Data'!$G$12,0,10*ROW('Hygiene Data'!G2)))</f>
        <v/>
      </c>
      <c r="EB8" s="36" t="str">
        <f ca="true">+IF(OFFSET('Hygiene Data'!$G$13,0,10*ROW('Hygiene Data'!G2))="","",OFFSET('Hygiene Data'!$G$13,0,10*ROW('Hygiene Data'!G2)))</f>
        <v/>
      </c>
      <c r="EC8" s="36" t="str">
        <f ca="true">+IF(OFFSET('Hygiene Data'!$G$14,0,10*ROW('Hygiene Data'!G2))="","",OFFSET('Hygiene Data'!$G$14,0,10*ROW('Hygiene Data'!G2)))</f>
        <v/>
      </c>
      <c r="ED8" s="36" t="str">
        <f ca="true">+IF(OFFSET('Hygiene Data'!$H$12,0,10*ROW('Hygiene Data'!H2))="","",OFFSET('Hygiene Data'!$H$12,0,10*ROW('Hygiene Data'!H2)))</f>
        <v/>
      </c>
      <c r="EE8" s="36" t="str">
        <f ca="true">+IF(OFFSET('Hygiene Data'!$H$13,0,10*ROW('Hygiene Data'!H2))="","",OFFSET('Hygiene Data'!$H$13,0,10*ROW('Hygiene Data'!H2)))</f>
        <v/>
      </c>
      <c r="EF8" s="36" t="str">
        <f ca="true">+IF(OFFSET('Hygiene Data'!$H$14,0,10*ROW('Hygiene Data'!H2))="","",OFFSET('Hygiene Data'!$H$14,0,10*ROW('Hygiene Data'!H2)))</f>
        <v/>
      </c>
    </row>
    <row r="9" x14ac:dyDescent="0.2">
      <c r="A9" s="59" t="str">
        <f ca="true">+IF(OFFSET('Water Data'!$B$1,0,10*ROW('Water Data'!B3))="","",OFFSET('Water Data'!$B$1,0,10*ROW('Water Data'!B3)))</f>
        <v>INEI15</v>
      </c>
      <c r="B9" s="59" t="str">
        <f ca="true">+IF(OFFSET('Water Data'!$A$3,0,10*ROW('Water Data'!A3))="","",OFFSET('Water Data'!$A$3,0,10*ROW('Water Data'!A3)))</f>
        <v>Survey</v>
      </c>
      <c r="C9" s="59">
        <f ca="true">+IF(OFFSET('Water Data'!$C$3,0,10*ROW('Water Data'!C3))="","",OFFSET('Water Data'!$C$3,0,10*ROW('Water Data'!C3)))</f>
        <v>2015</v>
      </c>
      <c r="D9" s="254">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100</v>
      </c>
      <c r="E9" s="254">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81.849999999999994</v>
      </c>
      <c r="F9" s="254">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71.3</v>
      </c>
      <c r="G9" s="254">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100</v>
      </c>
      <c r="H9" s="254">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94.004999999999995</v>
      </c>
      <c r="I9" s="254">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84.5</v>
      </c>
      <c r="J9" s="254">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100</v>
      </c>
      <c r="K9" s="254">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66.694999999999993</v>
      </c>
      <c r="L9" s="254">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54.6</v>
      </c>
      <c r="M9" s="254">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100</v>
      </c>
      <c r="N9" s="254">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84.87</v>
      </c>
      <c r="O9" s="254">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74.695020000000014</v>
      </c>
      <c r="P9" s="254">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100</v>
      </c>
      <c r="Q9" s="254">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79.335000000000022</v>
      </c>
      <c r="R9" s="254">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69.099999999999994</v>
      </c>
      <c r="S9" s="254">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100</v>
      </c>
      <c r="T9" s="254">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83.859999999999985</v>
      </c>
      <c r="U9" s="254">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72.900000000000006</v>
      </c>
      <c r="V9" s="255">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98.1</v>
      </c>
      <c r="W9" s="255">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95.15</v>
      </c>
      <c r="X9" s="255">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81.733850000000018</v>
      </c>
      <c r="Y9" s="25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5">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63.750500000000002</v>
      </c>
      <c r="AA9" s="255">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99.59</v>
      </c>
      <c r="AB9" s="255">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98.929999999999993</v>
      </c>
      <c r="AC9" s="255">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88.245560000000012</v>
      </c>
      <c r="AD9" s="25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5">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76.670749999999998</v>
      </c>
      <c r="AF9" s="255">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96.18</v>
      </c>
      <c r="AG9" s="255">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90.319999999999979</v>
      </c>
      <c r="AH9" s="255">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72.436639999999983</v>
      </c>
      <c r="AI9" s="25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5">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43.714879999999987</v>
      </c>
      <c r="AK9" s="255">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97.84</v>
      </c>
      <c r="AL9" s="255">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95.089999999999989</v>
      </c>
      <c r="AM9" s="255">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82.443029999999993</v>
      </c>
      <c r="AN9" s="25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5">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59.52633999999999</v>
      </c>
      <c r="AP9" s="255">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98.13</v>
      </c>
      <c r="AQ9" s="255">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94.874999999999986</v>
      </c>
      <c r="AR9" s="255">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81.402749999999983</v>
      </c>
      <c r="AS9" s="25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5">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65.748374999999982</v>
      </c>
      <c r="AU9" s="255">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98.71</v>
      </c>
      <c r="AV9" s="255">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96.575000000000003</v>
      </c>
      <c r="AW9" s="255">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83.344225000000009</v>
      </c>
      <c r="AX9" s="25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5">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71.562074999999993</v>
      </c>
      <c r="AZ9" s="256">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89.5</v>
      </c>
      <c r="BA9" s="256">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77</v>
      </c>
      <c r="BB9" s="25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6">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93.6</v>
      </c>
      <c r="BD9" s="256">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83.1</v>
      </c>
      <c r="BE9" s="25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6">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82.2</v>
      </c>
      <c r="BG9" s="256">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66.099999999999994</v>
      </c>
      <c r="BH9" s="25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6">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89.6</v>
      </c>
      <c r="BJ9" s="256">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78</v>
      </c>
      <c r="BK9" s="25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6">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89.7</v>
      </c>
      <c r="BM9" s="256">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76.900000000000006</v>
      </c>
      <c r="BN9" s="25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6">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91.2</v>
      </c>
      <c r="BP9" s="256">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78.2</v>
      </c>
      <c r="BQ9" s="25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Yes</v>
      </c>
      <c r="BT9" s="36" t="str">
        <f ca="true">+IF(OFFSET('Water Data'!$C$29,0,10*ROW('Water Data'!C3))="","",OFFSET('Water Data'!$C$29,0,10*ROW('Water Data'!C3)))</f>
        <v>Yes</v>
      </c>
      <c r="BU9" s="36" t="str">
        <f ca="true">+IF(OFFSET('Water Data'!$C$30,0,10*ROW('Water Data'!C3))="","",OFFSET('Water Data'!$C$30,0,10*ROW('Water Data'!C3)))</f>
        <v>Yes</v>
      </c>
      <c r="BV9" s="36" t="str">
        <f ca="true">+IF(OFFSET('Water Data'!$D$28,0,10*ROW('Water Data'!D3))="","",OFFSET('Water Data'!$D$28,0,10*ROW('Water Data'!D3)))</f>
        <v>Yes</v>
      </c>
      <c r="BW9" s="36" t="str">
        <f ca="true">+IF(OFFSET('Water Data'!$D$29,0,10*ROW('Water Data'!D3))="","",OFFSET('Water Data'!$D$29,0,10*ROW('Water Data'!D3)))</f>
        <v>Yes</v>
      </c>
      <c r="BX9" s="36" t="str">
        <f ca="true">+IF(OFFSET('Water Data'!$D$30,0,10*ROW('Water Data'!D3))="","",OFFSET('Water Data'!$D$30,0,10*ROW('Water Data'!D3)))</f>
        <v>Yes</v>
      </c>
      <c r="BY9" s="36" t="str">
        <f ca="true">+IF(OFFSET('Water Data'!$E$28,0,10*ROW('Water Data'!E3))="","",OFFSET('Water Data'!$E$28,0,10*ROW('Water Data'!E3)))</f>
        <v>Yes</v>
      </c>
      <c r="BZ9" s="36" t="str">
        <f ca="true">+IF(OFFSET('Water Data'!$E$29,0,10*ROW('Water Data'!E3))="","",OFFSET('Water Data'!$E$29,0,10*ROW('Water Data'!E3)))</f>
        <v>Yes</v>
      </c>
      <c r="CA9" s="36" t="str">
        <f ca="true">+IF(OFFSET('Water Data'!$E$30,0,10*ROW('Water Data'!E3))="","",OFFSET('Water Data'!$E$30,0,10*ROW('Water Data'!E3)))</f>
        <v>Yes</v>
      </c>
      <c r="CB9" s="36" t="str">
        <f ca="true">+IF(OFFSET('Water Data'!$F$28,0,10*ROW('Water Data'!F3))="","",OFFSET('Water Data'!$F$28,0,10*ROW('Water Data'!F3)))</f>
        <v>Yes</v>
      </c>
      <c r="CC9" s="36" t="str">
        <f ca="true">+IF(OFFSET('Water Data'!$F$29,0,10*ROW('Water Data'!F3))="","",OFFSET('Water Data'!$F$29,0,10*ROW('Water Data'!F3)))</f>
        <v>Yes</v>
      </c>
      <c r="CD9" s="36" t="str">
        <f ca="true">+IF(OFFSET('Water Data'!$F$30,0,10*ROW('Water Data'!F3))="","",OFFSET('Water Data'!$F$30,0,10*ROW('Water Data'!F3)))</f>
        <v>Yes</v>
      </c>
      <c r="CE9" s="36" t="str">
        <f ca="true">+IF(OFFSET('Water Data'!$G$28,0,10*ROW('Water Data'!G3))="","",OFFSET('Water Data'!$G$28,0,10*ROW('Water Data'!G3)))</f>
        <v>Yes</v>
      </c>
      <c r="CF9" s="36" t="str">
        <f ca="true">+IF(OFFSET('Water Data'!$G$29,0,10*ROW('Water Data'!G3))="","",OFFSET('Water Data'!$G$29,0,10*ROW('Water Data'!G3)))</f>
        <v>Yes</v>
      </c>
      <c r="CG9" s="36" t="str">
        <f ca="true">+IF(OFFSET('Water Data'!$G$30,0,10*ROW('Water Data'!G3))="","",OFFSET('Water Data'!$G$30,0,10*ROW('Water Data'!G3)))</f>
        <v>Yes</v>
      </c>
      <c r="CH9" s="36" t="str">
        <f ca="true">+IF(OFFSET('Water Data'!$H$28,0,10*ROW('Water Data'!H3))="","",OFFSET('Water Data'!$H$28,0,10*ROW('Water Data'!H3)))</f>
        <v>Yes</v>
      </c>
      <c r="CI9" s="36" t="str">
        <f ca="true">+IF(OFFSET('Water Data'!$H$29,0,10*ROW('Water Data'!H3))="","",OFFSET('Water Data'!$H$29,0,10*ROW('Water Data'!H3)))</f>
        <v>Yes</v>
      </c>
      <c r="CJ9" s="36" t="str">
        <f ca="true">+IF(OFFSET('Water Data'!$H$30,0,10*ROW('Water Data'!H3))="","",OFFSET('Water Data'!$H$30,0,10*ROW('Water Data'!H3)))</f>
        <v>Yes</v>
      </c>
      <c r="CK9" s="36" t="str">
        <f ca="true">+IF(OFFSET('Sanitation Data'!$C$29,0,10*ROW('Sanitation Data'!C3))="","",OFFSET('Sanitation Data'!$C$29,0,10*ROW('Sanitation Data'!C3)))</f>
        <v>Yes</v>
      </c>
      <c r="CL9" s="36" t="str">
        <f ca="true">+IF(OFFSET('Sanitation Data'!$C$30,0,10*ROW('Sanitation Data'!C3))="","",OFFSET('Sanitation Data'!$C$30,0,10*ROW('Sanitation Data'!C3)))</f>
        <v>Yes</v>
      </c>
      <c r="CM9" s="36" t="str">
        <f ca="true">+IF(OFFSET('Sanitation Data'!$C$31,0,10*ROW('Sanitation Data'!C3))="","",OFFSET('Sanitation Data'!$C$31,0,10*ROW('Sanitation Data'!C3)))</f>
        <v>Yes</v>
      </c>
      <c r="CN9" s="36" t="str">
        <f ca="true">+IF(OFFSET('Sanitation Data'!$C$32,0,10*ROW('Sanitation Data'!C3))="","",OFFSET('Sanitation Data'!$C$32,0,10*ROW('Sanitation Data'!C3)))</f>
        <v/>
      </c>
      <c r="CO9" s="36" t="str">
        <f ca="true">+IF(OFFSET('Sanitation Data'!$C$33,0,10*ROW('Sanitation Data'!C3))="","",OFFSET('Sanitation Data'!$C$33,0,10*ROW('Sanitation Data'!C3)))</f>
        <v>Yes</v>
      </c>
      <c r="CP9" s="36" t="str">
        <f ca="true">+IF(OFFSET('Sanitation Data'!$D$29,0,10*ROW('Sanitation Data'!D3))="","",OFFSET('Sanitation Data'!$D$29,0,10*ROW('Sanitation Data'!D3)))</f>
        <v>Yes</v>
      </c>
      <c r="CQ9" s="36" t="str">
        <f ca="true">+IF(OFFSET('Sanitation Data'!$D$30,0,10*ROW('Sanitation Data'!D3))="","",OFFSET('Sanitation Data'!$D$30,0,10*ROW('Sanitation Data'!D3)))</f>
        <v>Yes</v>
      </c>
      <c r="CR9" s="36" t="str">
        <f ca="true">+IF(OFFSET('Sanitation Data'!$D$31,0,10*ROW('Sanitation Data'!D3))="","",OFFSET('Sanitation Data'!$D$31,0,10*ROW('Sanitation Data'!D3)))</f>
        <v>Yes</v>
      </c>
      <c r="CS9" s="36" t="str">
        <f ca="true">+IF(OFFSET('Sanitation Data'!$D$32,0,10*ROW('Sanitation Data'!D3))="","",OFFSET('Sanitation Data'!$D$32,0,10*ROW('Sanitation Data'!D3)))</f>
        <v/>
      </c>
      <c r="CT9" s="36" t="str">
        <f ca="true">+IF(OFFSET('Sanitation Data'!$D$33,0,10*ROW('Sanitation Data'!D3))="","",OFFSET('Sanitation Data'!$D$33,0,10*ROW('Sanitation Data'!D3)))</f>
        <v>Yes</v>
      </c>
      <c r="CU9" s="36" t="str">
        <f ca="true">+IF(OFFSET('Sanitation Data'!$E$29,0,10*ROW('Sanitation Data'!E3))="","",OFFSET('Sanitation Data'!$E$29,0,10*ROW('Sanitation Data'!E3)))</f>
        <v>Yes</v>
      </c>
      <c r="CV9" s="36" t="str">
        <f ca="true">+IF(OFFSET('Sanitation Data'!$E$30,0,10*ROW('Sanitation Data'!E3))="","",OFFSET('Sanitation Data'!$E$30,0,10*ROW('Sanitation Data'!E3)))</f>
        <v>Yes</v>
      </c>
      <c r="CW9" s="36" t="str">
        <f ca="true">+IF(OFFSET('Sanitation Data'!$E$31,0,10*ROW('Sanitation Data'!E3))="","",OFFSET('Sanitation Data'!$E$31,0,10*ROW('Sanitation Data'!E3)))</f>
        <v>Yes</v>
      </c>
      <c r="CX9" s="36" t="str">
        <f ca="true">+IF(OFFSET('Sanitation Data'!$E$32,0,10*ROW('Sanitation Data'!E3))="","",OFFSET('Sanitation Data'!$E$32,0,10*ROW('Sanitation Data'!E3)))</f>
        <v/>
      </c>
      <c r="CY9" s="36" t="str">
        <f ca="true">+IF(OFFSET('Sanitation Data'!$E$33,0,10*ROW('Sanitation Data'!E3))="","",OFFSET('Sanitation Data'!$E$33,0,10*ROW('Sanitation Data'!E3)))</f>
        <v>Yes</v>
      </c>
      <c r="CZ9" s="36" t="str">
        <f ca="true">+IF(OFFSET('Sanitation Data'!$F$29,0,10*ROW('Sanitation Data'!F3))="","",OFFSET('Sanitation Data'!$F$29,0,10*ROW('Sanitation Data'!F3)))</f>
        <v>Yes</v>
      </c>
      <c r="DA9" s="36" t="str">
        <f ca="true">+IF(OFFSET('Sanitation Data'!$F$30,0,10*ROW('Sanitation Data'!F3))="","",OFFSET('Sanitation Data'!$F$30,0,10*ROW('Sanitation Data'!F3)))</f>
        <v>Yes</v>
      </c>
      <c r="DB9" s="36" t="str">
        <f ca="true">+IF(OFFSET('Sanitation Data'!$F$31,0,10*ROW('Sanitation Data'!F3))="","",OFFSET('Sanitation Data'!$F$31,0,10*ROW('Sanitation Data'!F3)))</f>
        <v>Yes</v>
      </c>
      <c r="DC9" s="36" t="str">
        <f ca="true">+IF(OFFSET('Sanitation Data'!$F$32,0,10*ROW('Sanitation Data'!F3))="","",OFFSET('Sanitation Data'!$F$32,0,10*ROW('Sanitation Data'!F3)))</f>
        <v/>
      </c>
      <c r="DD9" s="36" t="str">
        <f ca="true">+IF(OFFSET('Sanitation Data'!$F$33,0,10*ROW('Sanitation Data'!F3))="","",OFFSET('Sanitation Data'!$F$33,0,10*ROW('Sanitation Data'!F3)))</f>
        <v>Yes</v>
      </c>
      <c r="DE9" s="36" t="str">
        <f ca="true">+IF(OFFSET('Sanitation Data'!$G$29,0,10*ROW('Sanitation Data'!G3))="","",OFFSET('Sanitation Data'!$G$29,0,10*ROW('Sanitation Data'!G3)))</f>
        <v>Yes</v>
      </c>
      <c r="DF9" s="36" t="str">
        <f ca="true">+IF(OFFSET('Sanitation Data'!$G$30,0,10*ROW('Sanitation Data'!G3))="","",OFFSET('Sanitation Data'!$G$30,0,10*ROW('Sanitation Data'!G3)))</f>
        <v>Yes</v>
      </c>
      <c r="DG9" s="36" t="str">
        <f ca="true">+IF(OFFSET('Sanitation Data'!$G$31,0,10*ROW('Sanitation Data'!G3))="","",OFFSET('Sanitation Data'!$G$31,0,10*ROW('Sanitation Data'!G3)))</f>
        <v>Yes</v>
      </c>
      <c r="DH9" s="36" t="str">
        <f ca="true">+IF(OFFSET('Sanitation Data'!$G$32,0,10*ROW('Sanitation Data'!G3))="","",OFFSET('Sanitation Data'!$G$32,0,10*ROW('Sanitation Data'!G3)))</f>
        <v/>
      </c>
      <c r="DI9" s="36" t="str">
        <f ca="true">+IF(OFFSET('Sanitation Data'!$G$33,0,10*ROW('Sanitation Data'!G3))="","",OFFSET('Sanitation Data'!$G$33,0,10*ROW('Sanitation Data'!G3)))</f>
        <v>Yes</v>
      </c>
      <c r="DJ9" s="36" t="str">
        <f ca="true">+IF(OFFSET('Sanitation Data'!$H$29,0,10*ROW('Sanitation Data'!H3))="","",OFFSET('Sanitation Data'!$H$29,0,10*ROW('Sanitation Data'!H3)))</f>
        <v>Yes</v>
      </c>
      <c r="DK9" s="36" t="str">
        <f ca="true">+IF(OFFSET('Sanitation Data'!$H$30,0,10*ROW('Sanitation Data'!H3))="","",OFFSET('Sanitation Data'!$H$30,0,10*ROW('Sanitation Data'!H3)))</f>
        <v>Yes</v>
      </c>
      <c r="DL9" s="36" t="str">
        <f ca="true">+IF(OFFSET('Sanitation Data'!$H$31,0,10*ROW('Sanitation Data'!H3))="","",OFFSET('Sanitation Data'!$H$31,0,10*ROW('Sanitation Data'!H3)))</f>
        <v>Yes</v>
      </c>
      <c r="DM9" s="36" t="str">
        <f ca="true">+IF(OFFSET('Sanitation Data'!$H$32,0,10*ROW('Sanitation Data'!H3))="","",OFFSET('Sanitation Data'!$H$32,0,10*ROW('Sanitation Data'!H3)))</f>
        <v/>
      </c>
      <c r="DN9" s="36" t="str">
        <f ca="true">+IF(OFFSET('Sanitation Data'!$H$33,0,10*ROW('Sanitation Data'!H3))="","",OFFSET('Sanitation Data'!$H$33,0,10*ROW('Sanitation Data'!H3)))</f>
        <v>Yes</v>
      </c>
      <c r="DO9" s="36" t="str">
        <f ca="true">+IF(OFFSET('Hygiene Data'!$C$12,0,10*ROW('Hygiene Data'!C3))="","",OFFSET('Hygiene Data'!$C$12,0,10*ROW('Hygiene Data'!C3)))</f>
        <v>Yes</v>
      </c>
      <c r="DP9" s="36" t="str">
        <f ca="true">+IF(OFFSET('Hygiene Data'!$C$13,0,10*ROW('Hygiene Data'!C3))="","",OFFSET('Hygiene Data'!$C$13,0,10*ROW('Hygiene Data'!C3)))</f>
        <v>Yes</v>
      </c>
      <c r="DQ9" s="36" t="str">
        <f ca="true">+IF(OFFSET('Hygiene Data'!$C$14,0,10*ROW('Hygiene Data'!C3))="","",OFFSET('Hygiene Data'!$C$14,0,10*ROW('Hygiene Data'!C3)))</f>
        <v/>
      </c>
      <c r="DR9" s="36" t="str">
        <f ca="true">+IF(OFFSET('Hygiene Data'!$D$12,0,10*ROW('Hygiene Data'!D3))="","",OFFSET('Hygiene Data'!$D$12,0,10*ROW('Hygiene Data'!D3)))</f>
        <v>Yes</v>
      </c>
      <c r="DS9" s="36" t="str">
        <f ca="true">+IF(OFFSET('Hygiene Data'!$D$13,0,10*ROW('Hygiene Data'!D3))="","",OFFSET('Hygiene Data'!$D$13,0,10*ROW('Hygiene Data'!D3)))</f>
        <v>Yes</v>
      </c>
      <c r="DT9" s="36" t="str">
        <f ca="true">+IF(OFFSET('Hygiene Data'!$D$14,0,10*ROW('Hygiene Data'!D3))="","",OFFSET('Hygiene Data'!$D$14,0,10*ROW('Hygiene Data'!D3)))</f>
        <v/>
      </c>
      <c r="DU9" s="36" t="str">
        <f ca="true">+IF(OFFSET('Hygiene Data'!$E$12,0,10*ROW('Hygiene Data'!E3))="","",OFFSET('Hygiene Data'!$E$12,0,10*ROW('Hygiene Data'!E3)))</f>
        <v>Yes</v>
      </c>
      <c r="DV9" s="36" t="str">
        <f ca="true">+IF(OFFSET('Hygiene Data'!$E$13,0,10*ROW('Hygiene Data'!E3))="","",OFFSET('Hygiene Data'!$E$13,0,10*ROW('Hygiene Data'!E3)))</f>
        <v>Yes</v>
      </c>
      <c r="DW9" s="36" t="str">
        <f ca="true">+IF(OFFSET('Hygiene Data'!$E$14,0,10*ROW('Hygiene Data'!E3))="","",OFFSET('Hygiene Data'!$E$14,0,10*ROW('Hygiene Data'!E3)))</f>
        <v/>
      </c>
      <c r="DX9" s="36" t="str">
        <f ca="true">+IF(OFFSET('Hygiene Data'!$F$12,0,10*ROW('Hygiene Data'!F3))="","",OFFSET('Hygiene Data'!$F$12,0,10*ROW('Hygiene Data'!F3)))</f>
        <v>Yes</v>
      </c>
      <c r="DY9" s="36" t="str">
        <f ca="true">+IF(OFFSET('Hygiene Data'!$F$13,0,10*ROW('Hygiene Data'!F3))="","",OFFSET('Hygiene Data'!$F$13,0,10*ROW('Hygiene Data'!F3)))</f>
        <v>Yes</v>
      </c>
      <c r="DZ9" s="36" t="str">
        <f ca="true">+IF(OFFSET('Hygiene Data'!$F$14,0,10*ROW('Hygiene Data'!F3))="","",OFFSET('Hygiene Data'!$F$14,0,10*ROW('Hygiene Data'!F3)))</f>
        <v/>
      </c>
      <c r="EA9" s="36" t="str">
        <f ca="true">+IF(OFFSET('Hygiene Data'!$G$12,0,10*ROW('Hygiene Data'!G3))="","",OFFSET('Hygiene Data'!$G$12,0,10*ROW('Hygiene Data'!G3)))</f>
        <v>Yes</v>
      </c>
      <c r="EB9" s="36" t="str">
        <f ca="true">+IF(OFFSET('Hygiene Data'!$G$13,0,10*ROW('Hygiene Data'!G3))="","",OFFSET('Hygiene Data'!$G$13,0,10*ROW('Hygiene Data'!G3)))</f>
        <v>Yes</v>
      </c>
      <c r="EC9" s="36" t="str">
        <f ca="true">+IF(OFFSET('Hygiene Data'!$G$14,0,10*ROW('Hygiene Data'!G3))="","",OFFSET('Hygiene Data'!$G$14,0,10*ROW('Hygiene Data'!G3)))</f>
        <v/>
      </c>
      <c r="ED9" s="36" t="str">
        <f ca="true">+IF(OFFSET('Hygiene Data'!$H$12,0,10*ROW('Hygiene Data'!H3))="","",OFFSET('Hygiene Data'!$H$12,0,10*ROW('Hygiene Data'!H3)))</f>
        <v>Yes</v>
      </c>
      <c r="EE9" s="36" t="str">
        <f ca="true">+IF(OFFSET('Hygiene Data'!$H$13,0,10*ROW('Hygiene Data'!H3))="","",OFFSET('Hygiene Data'!$H$13,0,10*ROW('Hygiene Data'!H3)))</f>
        <v>Yes</v>
      </c>
      <c r="EF9" s="36" t="str">
        <f ca="true">+IF(OFFSET('Hygiene Data'!$H$14,0,10*ROW('Hygiene Data'!H3))="","",OFFSET('Hygiene Data'!$H$14,0,10*ROW('Hygiene Data'!H3)))</f>
        <v/>
      </c>
    </row>
    <row r="10" x14ac:dyDescent="0.2">
      <c r="A10" s="59" t="str">
        <f ca="true">+IF(OFFSET('Water Data'!$B$1,0,10*ROW('Water Data'!B4))="","",OFFSET('Water Data'!$B$1,0,10*ROW('Water Data'!B4)))</f>
        <v>UIS16</v>
      </c>
      <c r="B10" s="59" t="str">
        <f ca="true">+IF(OFFSET('Water Data'!$A$3,0,10*ROW('Water Data'!A4))="","",OFFSET('Water Data'!$A$3,0,10*ROW('Water Data'!A4)))</f>
        <v>Other</v>
      </c>
      <c r="C10" s="59">
        <f ca="true">+IF(OFFSET('Water Data'!$C$3,0,10*ROW('Water Data'!C4))="","",OFFSET('Water Data'!$C$3,0,10*ROW('Water Data'!C4)))</f>
        <v>2016</v>
      </c>
      <c r="D10" s="25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5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54" t="str">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[49]</v>
      </c>
      <c r="G10" s="25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5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5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5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5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5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5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54" t="str">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[41]</v>
      </c>
      <c r="S10" s="25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5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4" t="str">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[59]</v>
      </c>
      <c r="V10" s="25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true">+IF(OFFSET('Water Data'!$C$28,0,10*ROW('Water Data'!C4))="","",OFFSET('Water Data'!$C$28,0,10*ROW('Water Data'!C4)))</f>
        <v/>
      </c>
      <c r="BT10" s="36" t="str">
        <f ca="true">+IF(OFFSET('Water Data'!$C$29,0,10*ROW('Water Data'!C4))="","",OFFSET('Water Data'!$C$29,0,10*ROW('Water Data'!C4)))</f>
        <v/>
      </c>
      <c r="BU10" s="36" t="str">
        <f ca="true">+IF(OFFSET('Water Data'!$C$30,0,10*ROW('Water Data'!C4))="","",OFFSET('Water Data'!$C$30,0,10*ROW('Water Data'!C4)))</f>
        <v>No</v>
      </c>
      <c r="BV10" s="36" t="str">
        <f ca="true">+IF(OFFSET('Water Data'!$D$28,0,10*ROW('Water Data'!D4))="","",OFFSET('Water Data'!$D$28,0,10*ROW('Water Data'!D4)))</f>
        <v/>
      </c>
      <c r="BW10" s="36" t="str">
        <f ca="true">+IF(OFFSET('Water Data'!$D$29,0,10*ROW('Water Data'!D4))="","",OFFSET('Water Data'!$D$29,0,10*ROW('Water Data'!D4)))</f>
        <v/>
      </c>
      <c r="BX10" s="36" t="str">
        <f ca="true">+IF(OFFSET('Water Data'!$D$30,0,10*ROW('Water Data'!D4))="","",OFFSET('Water Data'!$D$30,0,10*ROW('Water Data'!D4)))</f>
        <v/>
      </c>
      <c r="BY10" s="36" t="str">
        <f ca="true">+IF(OFFSET('Water Data'!$E$28,0,10*ROW('Water Data'!E4))="","",OFFSET('Water Data'!$E$28,0,10*ROW('Water Data'!E4)))</f>
        <v/>
      </c>
      <c r="BZ10" s="36" t="str">
        <f ca="true">+IF(OFFSET('Water Data'!$E$29,0,10*ROW('Water Data'!E4))="","",OFFSET('Water Data'!$E$29,0,10*ROW('Water Data'!E4)))</f>
        <v/>
      </c>
      <c r="CA10" s="36" t="str">
        <f ca="true">+IF(OFFSET('Water Data'!$E$30,0,10*ROW('Water Data'!E4))="","",OFFSET('Water Data'!$E$30,0,10*ROW('Water Data'!E4)))</f>
        <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
      </c>
      <c r="CF10" s="36" t="str">
        <f ca="true">+IF(OFFSET('Water Data'!$G$29,0,10*ROW('Water Data'!G4))="","",OFFSET('Water Data'!$G$29,0,10*ROW('Water Data'!G4)))</f>
        <v/>
      </c>
      <c r="CG10" s="36" t="str">
        <f ca="true">+IF(OFFSET('Water Data'!$G$30,0,10*ROW('Water Data'!G4))="","",OFFSET('Water Data'!$G$30,0,10*ROW('Water Data'!G4)))</f>
        <v>No</v>
      </c>
      <c r="CH10" s="36" t="str">
        <f ca="true">+IF(OFFSET('Water Data'!$H$28,0,10*ROW('Water Data'!H4))="","",OFFSET('Water Data'!$H$28,0,10*ROW('Water Data'!H4)))</f>
        <v/>
      </c>
      <c r="CI10" s="36" t="str">
        <f ca="true">+IF(OFFSET('Water Data'!$H$29,0,10*ROW('Water Data'!H4))="","",OFFSET('Water Data'!$H$29,0,10*ROW('Water Data'!H4)))</f>
        <v/>
      </c>
      <c r="CJ10" s="36" t="str">
        <f ca="true">+IF(OFFSET('Water Data'!$H$30,0,10*ROW('Water Data'!H4))="","",OFFSET('Water Data'!$H$30,0,10*ROW('Water Data'!H4)))</f>
        <v>No</v>
      </c>
      <c r="CK10" s="36" t="str">
        <f ca="true">+IF(OFFSET('Sanitation Data'!$C$29,0,10*ROW('Sanitation Data'!C4))="","",OFFSET('Sanitation Data'!$C$29,0,10*ROW('Sanitation Data'!C4)))</f>
        <v/>
      </c>
      <c r="CL10" s="36" t="str">
        <f ca="true">+IF(OFFSET('Sanitation Data'!$C$30,0,10*ROW('Sanitation Data'!C4))="","",OFFSET('Sanitation Data'!$C$30,0,10*ROW('Sanitation Data'!C4)))</f>
        <v/>
      </c>
      <c r="CM10" s="36" t="str">
        <f ca="true">+IF(OFFSET('Sanitation Data'!$C$31,0,10*ROW('Sanitation Data'!C4))="","",OFFSET('Sanitation Data'!$C$31,0,10*ROW('Sanitation Data'!C4)))</f>
        <v/>
      </c>
      <c r="CN10" s="36" t="str">
        <f ca="true">+IF(OFFSET('Sanitation Data'!$C$32,0,10*ROW('Sanitation Data'!C4))="","",OFFSET('Sanitation Data'!$C$32,0,10*ROW('Sanitation Data'!C4)))</f>
        <v/>
      </c>
      <c r="CO10" s="36" t="str">
        <f ca="true">+IF(OFFSET('Sanitation Data'!$C$33,0,10*ROW('Sanitation Data'!C4))="","",OFFSET('Sanitation Data'!$C$33,0,10*ROW('Sanitation Data'!C4)))</f>
        <v/>
      </c>
      <c r="CP10" s="36" t="str">
        <f ca="true">+IF(OFFSET('Sanitation Data'!$D$29,0,10*ROW('Sanitation Data'!D4))="","",OFFSET('Sanitation Data'!$D$29,0,10*ROW('Sanitation Data'!D4)))</f>
        <v/>
      </c>
      <c r="CQ10" s="36" t="str">
        <f ca="true">+IF(OFFSET('Sanitation Data'!$D$30,0,10*ROW('Sanitation Data'!D4))="","",OFFSET('Sanitation Data'!$D$30,0,10*ROW('Sanitation Data'!D4)))</f>
        <v/>
      </c>
      <c r="CR10" s="36" t="str">
        <f ca="true">+IF(OFFSET('Sanitation Data'!$D$31,0,10*ROW('Sanitation Data'!D4))="","",OFFSET('Sanitation Data'!$D$31,0,10*ROW('Sanitation Data'!D4)))</f>
        <v/>
      </c>
      <c r="CS10" s="36" t="str">
        <f ca="true">+IF(OFFSET('Sanitation Data'!$D$32,0,10*ROW('Sanitation Data'!D4))="","",OFFSET('Sanitation Data'!$D$32,0,10*ROW('Sanitation Data'!D4)))</f>
        <v/>
      </c>
      <c r="CT10" s="36" t="str">
        <f ca="true">+IF(OFFSET('Sanitation Data'!$D$33,0,10*ROW('Sanitation Data'!D4))="","",OFFSET('Sanitation Data'!$D$33,0,10*ROW('Sanitation Data'!D4)))</f>
        <v/>
      </c>
      <c r="CU10" s="36" t="str">
        <f ca="true">+IF(OFFSET('Sanitation Data'!$E$29,0,10*ROW('Sanitation Data'!E4))="","",OFFSET('Sanitation Data'!$E$29,0,10*ROW('Sanitation Data'!E4)))</f>
        <v/>
      </c>
      <c r="CV10" s="36" t="str">
        <f ca="true">+IF(OFFSET('Sanitation Data'!$E$30,0,10*ROW('Sanitation Data'!E4))="","",OFFSET('Sanitation Data'!$E$30,0,10*ROW('Sanitation Data'!E4)))</f>
        <v/>
      </c>
      <c r="CW10" s="36" t="str">
        <f ca="true">+IF(OFFSET('Sanitation Data'!$E$31,0,10*ROW('Sanitation Data'!E4))="","",OFFSET('Sanitation Data'!$E$31,0,10*ROW('Sanitation Data'!E4)))</f>
        <v/>
      </c>
      <c r="CX10" s="36" t="str">
        <f ca="true">+IF(OFFSET('Sanitation Data'!$E$32,0,10*ROW('Sanitation Data'!E4))="","",OFFSET('Sanitation Data'!$E$32,0,10*ROW('Sanitation Data'!E4)))</f>
        <v/>
      </c>
      <c r="CY10" s="36" t="str">
        <f ca="true">+IF(OFFSET('Sanitation Data'!$E$33,0,10*ROW('Sanitation Data'!E4))="","",OFFSET('Sanitation Data'!$E$33,0,10*ROW('Sanitation Data'!E4)))</f>
        <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
      </c>
      <c r="DF10" s="36" t="str">
        <f ca="true">+IF(OFFSET('Sanitation Data'!$G$30,0,10*ROW('Sanitation Data'!G4))="","",OFFSET('Sanitation Data'!$G$30,0,10*ROW('Sanitation Data'!G4)))</f>
        <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
      </c>
      <c r="DJ10" s="36" t="str">
        <f ca="true">+IF(OFFSET('Sanitation Data'!$H$29,0,10*ROW('Sanitation Data'!H4))="","",OFFSET('Sanitation Data'!$H$29,0,10*ROW('Sanitation Data'!H4)))</f>
        <v/>
      </c>
      <c r="DK10" s="36" t="str">
        <f ca="true">+IF(OFFSET('Sanitation Data'!$H$30,0,10*ROW('Sanitation Data'!H4))="","",OFFSET('Sanitation Data'!$H$30,0,10*ROW('Sanitation Data'!H4)))</f>
        <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
      </c>
      <c r="DO10" s="36" t="str">
        <f ca="true">+IF(OFFSET('Hygiene Data'!$C$12,0,10*ROW('Hygiene Data'!C4))="","",OFFSET('Hygiene Data'!$C$12,0,10*ROW('Hygiene Data'!C4)))</f>
        <v/>
      </c>
      <c r="DP10" s="36" t="str">
        <f ca="true">+IF(OFFSET('Hygiene Data'!$C$13,0,10*ROW('Hygiene Data'!C4))="","",OFFSET('Hygiene Data'!$C$13,0,10*ROW('Hygiene Data'!C4)))</f>
        <v/>
      </c>
      <c r="DQ10" s="36" t="str">
        <f ca="true">+IF(OFFSET('Hygiene Data'!$C$14,0,10*ROW('Hygiene Data'!C4))="","",OFFSET('Hygiene Data'!$C$14,0,10*ROW('Hygiene Data'!C4)))</f>
        <v/>
      </c>
      <c r="DR10" s="36" t="str">
        <f ca="true">+IF(OFFSET('Hygiene Data'!$D$12,0,10*ROW('Hygiene Data'!D4))="","",OFFSET('Hygiene Data'!$D$12,0,10*ROW('Hygiene Data'!D4)))</f>
        <v/>
      </c>
      <c r="DS10" s="36" t="str">
        <f ca="true">+IF(OFFSET('Hygiene Data'!$D$13,0,10*ROW('Hygiene Data'!D4))="","",OFFSET('Hygiene Data'!$D$13,0,10*ROW('Hygiene Data'!D4)))</f>
        <v/>
      </c>
      <c r="DT10" s="36" t="str">
        <f ca="true">+IF(OFFSET('Hygiene Data'!$D$14,0,10*ROW('Hygiene Data'!D4))="","",OFFSET('Hygiene Data'!$D$14,0,10*ROW('Hygiene Data'!D4)))</f>
        <v/>
      </c>
      <c r="DU10" s="36" t="str">
        <f ca="true">+IF(OFFSET('Hygiene Data'!$E$12,0,10*ROW('Hygiene Data'!E4))="","",OFFSET('Hygiene Data'!$E$12,0,10*ROW('Hygiene Data'!E4)))</f>
        <v/>
      </c>
      <c r="DV10" s="36" t="str">
        <f ca="true">+IF(OFFSET('Hygiene Data'!$E$13,0,10*ROW('Hygiene Data'!E4))="","",OFFSET('Hygiene Data'!$E$13,0,10*ROW('Hygiene Data'!E4)))</f>
        <v/>
      </c>
      <c r="DW10" s="36" t="str">
        <f ca="true">+IF(OFFSET('Hygiene Data'!$E$14,0,10*ROW('Hygiene Data'!E4))="","",OFFSET('Hygiene Data'!$E$14,0,10*ROW('Hygiene Data'!E4)))</f>
        <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
      </c>
      <c r="EB10" s="36" t="str">
        <f ca="true">+IF(OFFSET('Hygiene Data'!$G$13,0,10*ROW('Hygiene Data'!G4))="","",OFFSET('Hygiene Data'!$G$13,0,10*ROW('Hygiene Data'!G4)))</f>
        <v/>
      </c>
      <c r="EC10" s="36" t="str">
        <f ca="true">+IF(OFFSET('Hygiene Data'!$G$14,0,10*ROW('Hygiene Data'!G4))="","",OFFSET('Hygiene Data'!$G$14,0,10*ROW('Hygiene Data'!G4)))</f>
        <v/>
      </c>
      <c r="ED10" s="36" t="str">
        <f ca="true">+IF(OFFSET('Hygiene Data'!$H$12,0,10*ROW('Hygiene Data'!H4))="","",OFFSET('Hygiene Data'!$H$12,0,10*ROW('Hygiene Data'!H4)))</f>
        <v/>
      </c>
      <c r="EE10" s="36" t="str">
        <f ca="true">+IF(OFFSET('Hygiene Data'!$H$13,0,10*ROW('Hygiene Data'!H4))="","",OFFSET('Hygiene Data'!$H$13,0,10*ROW('Hygiene Data'!H4)))</f>
        <v/>
      </c>
      <c r="EF10" s="36" t="str">
        <f ca="true">+IF(OFFSET('Hygiene Data'!$H$14,0,10*ROW('Hygiene Data'!H4))="","",OFFSET('Hygiene Data'!$H$14,0,10*ROW('Hygiene Data'!H4)))</f>
        <v/>
      </c>
    </row>
    <row r="11" x14ac:dyDescent="0.2">
      <c r="A11" s="59" t="str">
        <f ca="true">+IF(OFFSET('Water Data'!$B$1,0,10*ROW('Water Data'!B5))="","",OFFSET('Water Data'!$B$1,0,10*ROW('Water Data'!B5)))</f>
        <v/>
      </c>
      <c r="B11" s="59" t="str">
        <f ca="true">+IF(OFFSET('Water Data'!$A$3,0,10*ROW('Water Data'!A5))="","",OFFSET('Water Data'!$A$3,0,10*ROW('Water Data'!A5)))</f>
        <v/>
      </c>
      <c r="C11" s="59" t="str">
        <f ca="true">+IF(OFFSET('Water Data'!$C$3,0,10*ROW('Water Data'!C5))="","",OFFSET('Water Data'!$C$3,0,10*ROW('Water Data'!C5)))</f>
        <v/>
      </c>
      <c r="D11" s="25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5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5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5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5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5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
      </c>
      <c r="BT11" s="36" t="str">
        <f ca="true">+IF(OFFSET('Water Data'!$C$29,0,10*ROW('Water Data'!C5))="","",OFFSET('Water Data'!$C$29,0,10*ROW('Water Data'!C5)))</f>
        <v/>
      </c>
      <c r="BU11" s="36" t="str">
        <f ca="true">+IF(OFFSET('Water Data'!$C$30,0,10*ROW('Water Data'!C5))="","",OFFSET('Water Data'!$C$30,0,10*ROW('Water Data'!C5)))</f>
        <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
      </c>
      <c r="CC11" s="36" t="str">
        <f ca="true">+IF(OFFSET('Water Data'!$F$29,0,10*ROW('Water Data'!F5))="","",OFFSET('Water Data'!$F$29,0,10*ROW('Water Data'!F5)))</f>
        <v/>
      </c>
      <c r="CD11" s="36" t="str">
        <f ca="true">+IF(OFFSET('Water Data'!$F$30,0,10*ROW('Water Data'!F5))="","",OFFSET('Water Data'!$F$30,0,10*ROW('Water Data'!F5)))</f>
        <v/>
      </c>
      <c r="CE11" s="36" t="str">
        <f ca="true">+IF(OFFSET('Water Data'!$G$28,0,10*ROW('Water Data'!G5))="","",OFFSET('Water Data'!$G$28,0,10*ROW('Water Data'!G5)))</f>
        <v/>
      </c>
      <c r="CF11" s="36" t="str">
        <f ca="true">+IF(OFFSET('Water Data'!$G$29,0,10*ROW('Water Data'!G5))="","",OFFSET('Water Data'!$G$29,0,10*ROW('Water Data'!G5)))</f>
        <v/>
      </c>
      <c r="CG11" s="36" t="str">
        <f ca="true">+IF(OFFSET('Water Data'!$G$30,0,10*ROW('Water Data'!G5))="","",OFFSET('Water Data'!$G$30,0,10*ROW('Water Data'!G5)))</f>
        <v/>
      </c>
      <c r="CH11" s="36" t="str">
        <f ca="true">+IF(OFFSET('Water Data'!$H$28,0,10*ROW('Water Data'!H5))="","",OFFSET('Water Data'!$H$28,0,10*ROW('Water Data'!H5)))</f>
        <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
      </c>
      <c r="CL11" s="36" t="str">
        <f ca="true">+IF(OFFSET('Sanitation Data'!$C$30,0,10*ROW('Sanitation Data'!C5))="","",OFFSET('Sanitation Data'!$C$30,0,10*ROW('Sanitation Data'!C5)))</f>
        <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
      </c>
      <c r="DF11" s="36" t="str">
        <f ca="true">+IF(OFFSET('Sanitation Data'!$G$30,0,10*ROW('Sanitation Data'!G5))="","",OFFSET('Sanitation Data'!$G$30,0,10*ROW('Sanitation Data'!G5)))</f>
        <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
      </c>
      <c r="B12" s="59" t="str">
        <f ca="true">+IF(OFFSET('Water Data'!$A$3,0,10*ROW('Water Data'!A6))="","",OFFSET('Water Data'!$A$3,0,10*ROW('Water Data'!A6)))</f>
        <v/>
      </c>
      <c r="C12" s="59" t="str">
        <f ca="true">+IF(OFFSET('Water Data'!$C$3,0,10*ROW('Water Data'!C6))="","",OFFSET('Water Data'!$C$3,0,10*ROW('Water Data'!C6)))</f>
        <v/>
      </c>
      <c r="D12" s="25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5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5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5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5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5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5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5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5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5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true">+IF(OFFSET('Water Data'!$C$28,0,10*ROW('Water Data'!C6))="","",OFFSET('Water Data'!$C$28,0,10*ROW('Water Data'!C6)))</f>
        <v/>
      </c>
      <c r="BT12" s="36" t="str">
        <f ca="true">+IF(OFFSET('Water Data'!$C$29,0,10*ROW('Water Data'!C6))="","",OFFSET('Water Data'!$C$29,0,10*ROW('Water Data'!C6)))</f>
        <v/>
      </c>
      <c r="BU12" s="36" t="str">
        <f ca="true">+IF(OFFSET('Water Data'!$C$30,0,10*ROW('Water Data'!C6))="","",OFFSET('Water Data'!$C$30,0,10*ROW('Water Data'!C6)))</f>
        <v/>
      </c>
      <c r="BV12" s="36" t="str">
        <f ca="true">+IF(OFFSET('Water Data'!$D$28,0,10*ROW('Water Data'!D6))="","",OFFSET('Water Data'!$D$28,0,10*ROW('Water Data'!D6)))</f>
        <v/>
      </c>
      <c r="BW12" s="36" t="str">
        <f ca="true">+IF(OFFSET('Water Data'!$D$29,0,10*ROW('Water Data'!D6))="","",OFFSET('Water Data'!$D$29,0,10*ROW('Water Data'!D6)))</f>
        <v/>
      </c>
      <c r="BX12" s="36" t="str">
        <f ca="true">+IF(OFFSET('Water Data'!$D$30,0,10*ROW('Water Data'!D6))="","",OFFSET('Water Data'!$D$30,0,10*ROW('Water Data'!D6)))</f>
        <v/>
      </c>
      <c r="BY12" s="36" t="str">
        <f ca="true">+IF(OFFSET('Water Data'!$E$28,0,10*ROW('Water Data'!E6))="","",OFFSET('Water Data'!$E$28,0,10*ROW('Water Data'!E6)))</f>
        <v/>
      </c>
      <c r="BZ12" s="36" t="str">
        <f ca="true">+IF(OFFSET('Water Data'!$E$29,0,10*ROW('Water Data'!E6))="","",OFFSET('Water Data'!$E$29,0,10*ROW('Water Data'!E6)))</f>
        <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
      </c>
      <c r="CF12" s="36" t="str">
        <f ca="true">+IF(OFFSET('Water Data'!$G$29,0,10*ROW('Water Data'!G6))="","",OFFSET('Water Data'!$G$29,0,10*ROW('Water Data'!G6)))</f>
        <v/>
      </c>
      <c r="CG12" s="36" t="str">
        <f ca="true">+IF(OFFSET('Water Data'!$G$30,0,10*ROW('Water Data'!G6))="","",OFFSET('Water Data'!$G$30,0,10*ROW('Water Data'!G6)))</f>
        <v/>
      </c>
      <c r="CH12" s="36" t="str">
        <f ca="true">+IF(OFFSET('Water Data'!$H$28,0,10*ROW('Water Data'!H6))="","",OFFSET('Water Data'!$H$28,0,10*ROW('Water Data'!H6)))</f>
        <v/>
      </c>
      <c r="CI12" s="36" t="str">
        <f ca="true">+IF(OFFSET('Water Data'!$H$29,0,10*ROW('Water Data'!H6))="","",OFFSET('Water Data'!$H$29,0,10*ROW('Water Data'!H6)))</f>
        <v/>
      </c>
      <c r="CJ12" s="36" t="str">
        <f ca="true">+IF(OFFSET('Water Data'!$H$30,0,10*ROW('Water Data'!H6))="","",OFFSET('Water Data'!$H$30,0,10*ROW('Water Data'!H6)))</f>
        <v/>
      </c>
      <c r="CK12" s="36" t="str">
        <f ca="true">+IF(OFFSET('Sanitation Data'!$C$29,0,10*ROW('Sanitation Data'!C6))="","",OFFSET('Sanitation Data'!$C$29,0,10*ROW('Sanitation Data'!C6)))</f>
        <v/>
      </c>
      <c r="CL12" s="36" t="str">
        <f ca="true">+IF(OFFSET('Sanitation Data'!$C$30,0,10*ROW('Sanitation Data'!C6))="","",OFFSET('Sanitation Data'!$C$30,0,10*ROW('Sanitation Data'!C6)))</f>
        <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
      </c>
      <c r="CP12" s="36" t="str">
        <f ca="true">+IF(OFFSET('Sanitation Data'!$D$29,0,10*ROW('Sanitation Data'!D6))="","",OFFSET('Sanitation Data'!$D$29,0,10*ROW('Sanitation Data'!D6)))</f>
        <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
      </c>
      <c r="DF12" s="36" t="str">
        <f ca="true">+IF(OFFSET('Sanitation Data'!$G$30,0,10*ROW('Sanitation Data'!G6))="","",OFFSET('Sanitation Data'!$G$30,0,10*ROW('Sanitation Data'!G6)))</f>
        <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
      </c>
      <c r="DJ12" s="36" t="str">
        <f ca="true">+IF(OFFSET('Sanitation Data'!$H$29,0,10*ROW('Sanitation Data'!H6))="","",OFFSET('Sanitation Data'!$H$29,0,10*ROW('Sanitation Data'!H6)))</f>
        <v/>
      </c>
      <c r="DK12" s="36" t="str">
        <f ca="true">+IF(OFFSET('Sanitation Data'!$H$30,0,10*ROW('Sanitation Data'!H6))="","",OFFSET('Sanitation Data'!$H$30,0,10*ROW('Sanitation Data'!H6)))</f>
        <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
      </c>
      <c r="DO12" s="36" t="str">
        <f ca="true">+IF(OFFSET('Hygiene Data'!$C$12,0,10*ROW('Hygiene Data'!C6))="","",OFFSET('Hygiene Data'!$C$12,0,10*ROW('Hygiene Data'!C6)))</f>
        <v/>
      </c>
      <c r="DP12" s="36" t="str">
        <f ca="true">+IF(OFFSET('Hygiene Data'!$C$13,0,10*ROW('Hygiene Data'!C6))="","",OFFSET('Hygiene Data'!$C$13,0,10*ROW('Hygiene Data'!C6)))</f>
        <v/>
      </c>
      <c r="DQ12" s="36" t="str">
        <f ca="true">+IF(OFFSET('Hygiene Data'!$C$14,0,10*ROW('Hygiene Data'!C6))="","",OFFSET('Hygiene Data'!$C$14,0,10*ROW('Hygiene Data'!C6)))</f>
        <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
      </c>
      <c r="EB12" s="36" t="str">
        <f ca="true">+IF(OFFSET('Hygiene Data'!$G$13,0,10*ROW('Hygiene Data'!G6))="","",OFFSET('Hygiene Data'!$G$13,0,10*ROW('Hygiene Data'!G6)))</f>
        <v/>
      </c>
      <c r="EC12" s="36" t="str">
        <f ca="true">+IF(OFFSET('Hygiene Data'!$G$14,0,10*ROW('Hygiene Data'!G6))="","",OFFSET('Hygiene Data'!$G$14,0,10*ROW('Hygiene Data'!G6)))</f>
        <v/>
      </c>
      <c r="ED12" s="36" t="str">
        <f ca="true">+IF(OFFSET('Hygiene Data'!$H$12,0,10*ROW('Hygiene Data'!H6))="","",OFFSET('Hygiene Data'!$H$12,0,10*ROW('Hygiene Data'!H6)))</f>
        <v/>
      </c>
      <c r="EE12" s="36" t="str">
        <f ca="true">+IF(OFFSET('Hygiene Data'!$H$13,0,10*ROW('Hygiene Data'!H6))="","",OFFSET('Hygiene Data'!$H$13,0,10*ROW('Hygiene Data'!H6)))</f>
        <v/>
      </c>
      <c r="EF12" s="36" t="str">
        <f ca="true">+IF(OFFSET('Hygiene Data'!$H$14,0,10*ROW('Hygiene Data'!H6))="","",OFFSET('Hygiene Data'!$H$14,0,10*ROW('Hygiene Data'!H6)))</f>
        <v/>
      </c>
    </row>
    <row r="13" x14ac:dyDescent="0.2">
      <c r="A13" s="59" t="str">
        <f ca="true">+IF(OFFSET('Water Data'!$B$1,0,10*ROW('Water Data'!B7))="","",OFFSET('Water Data'!$B$1,0,10*ROW('Water Data'!B7)))</f>
        <v/>
      </c>
      <c r="B13" s="59" t="str">
        <f ca="true">+IF(OFFSET('Water Data'!$A$3,0,10*ROW('Water Data'!A7))="","",OFFSET('Water Data'!$A$3,0,10*ROW('Water Data'!A7)))</f>
        <v/>
      </c>
      <c r="C13" s="59" t="str">
        <f ca="true">+IF(OFFSET('Water Data'!$C$3,0,10*ROW('Water Data'!C7))="","",OFFSET('Water Data'!$C$3,0,10*ROW('Water Data'!C7)))</f>
        <v/>
      </c>
      <c r="D13" s="25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5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5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5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5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
      </c>
      <c r="BT13" s="36" t="str">
        <f ca="true">+IF(OFFSET('Water Data'!$C$29,0,10*ROW('Water Data'!C7))="","",OFFSET('Water Data'!$C$29,0,10*ROW('Water Data'!C7)))</f>
        <v/>
      </c>
      <c r="BU13" s="36" t="str">
        <f ca="true">+IF(OFFSET('Water Data'!$C$30,0,10*ROW('Water Data'!C7))="","",OFFSET('Water Data'!$C$30,0,10*ROW('Water Data'!C7)))</f>
        <v/>
      </c>
      <c r="BV13" s="36" t="str">
        <f ca="true">+IF(OFFSET('Water Data'!$D$28,0,10*ROW('Water Data'!D7))="","",OFFSET('Water Data'!$D$28,0,10*ROW('Water Data'!D7)))</f>
        <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
      </c>
      <c r="BZ13" s="36" t="str">
        <f ca="true">+IF(OFFSET('Water Data'!$E$29,0,10*ROW('Water Data'!E7))="","",OFFSET('Water Data'!$E$29,0,10*ROW('Water Data'!E7)))</f>
        <v/>
      </c>
      <c r="CA13" s="36" t="str">
        <f ca="true">+IF(OFFSET('Water Data'!$E$30,0,10*ROW('Water Data'!E7))="","",OFFSET('Water Data'!$E$30,0,10*ROW('Water Data'!E7)))</f>
        <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
      </c>
      <c r="CF13" s="36" t="str">
        <f ca="true">+IF(OFFSET('Water Data'!$G$29,0,10*ROW('Water Data'!G7))="","",OFFSET('Water Data'!$G$29,0,10*ROW('Water Data'!G7)))</f>
        <v/>
      </c>
      <c r="CG13" s="36" t="str">
        <f ca="true">+IF(OFFSET('Water Data'!$G$30,0,10*ROW('Water Data'!G7))="","",OFFSET('Water Data'!$G$30,0,10*ROW('Water Data'!G7)))</f>
        <v/>
      </c>
      <c r="CH13" s="36" t="str">
        <f ca="true">+IF(OFFSET('Water Data'!$H$28,0,10*ROW('Water Data'!H7))="","",OFFSET('Water Data'!$H$28,0,10*ROW('Water Data'!H7)))</f>
        <v/>
      </c>
      <c r="CI13" s="36" t="str">
        <f ca="true">+IF(OFFSET('Water Data'!$H$29,0,10*ROW('Water Data'!H7))="","",OFFSET('Water Data'!$H$29,0,10*ROW('Water Data'!H7)))</f>
        <v/>
      </c>
      <c r="CJ13" s="36" t="str">
        <f ca="true">+IF(OFFSET('Water Data'!$H$30,0,10*ROW('Water Data'!H7))="","",OFFSET('Water Data'!$H$30,0,10*ROW('Water Data'!H7)))</f>
        <v/>
      </c>
      <c r="CK13" s="36" t="str">
        <f ca="true">+IF(OFFSET('Sanitation Data'!$C$29,0,10*ROW('Sanitation Data'!C7))="","",OFFSET('Sanitation Data'!$C$29,0,10*ROW('Sanitation Data'!C7)))</f>
        <v/>
      </c>
      <c r="CL13" s="36" t="str">
        <f ca="true">+IF(OFFSET('Sanitation Data'!$C$30,0,10*ROW('Sanitation Data'!C7))="","",OFFSET('Sanitation Data'!$C$30,0,10*ROW('Sanitation Data'!C7)))</f>
        <v/>
      </c>
      <c r="CM13" s="36" t="str">
        <f ca="true">+IF(OFFSET('Sanitation Data'!$C$31,0,10*ROW('Sanitation Data'!C7))="","",OFFSET('Sanitation Data'!$C$31,0,10*ROW('Sanitation Data'!C7)))</f>
        <v/>
      </c>
      <c r="CN13" s="36" t="str">
        <f ca="true">+IF(OFFSET('Sanitation Data'!$C$32,0,10*ROW('Sanitation Data'!C7))="","",OFFSET('Sanitation Data'!$C$32,0,10*ROW('Sanitation Data'!C7)))</f>
        <v/>
      </c>
      <c r="CO13" s="36" t="str">
        <f ca="true">+IF(OFFSET('Sanitation Data'!$C$33,0,10*ROW('Sanitation Data'!C7))="","",OFFSET('Sanitation Data'!$C$33,0,10*ROW('Sanitation Data'!C7)))</f>
        <v/>
      </c>
      <c r="CP13" s="36" t="str">
        <f ca="true">+IF(OFFSET('Sanitation Data'!$D$29,0,10*ROW('Sanitation Data'!D7))="","",OFFSET('Sanitation Data'!$D$29,0,10*ROW('Sanitation Data'!D7)))</f>
        <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
      </c>
      <c r="DP13" s="36" t="str">
        <f ca="true">+IF(OFFSET('Hygiene Data'!$C$13,0,10*ROW('Hygiene Data'!C7))="","",OFFSET('Hygiene Data'!$C$13,0,10*ROW('Hygiene Data'!C7)))</f>
        <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
      </c>
      <c r="B14" s="59" t="str">
        <f ca="true">+IF(OFFSET('Water Data'!$A$3,0,10*ROW('Water Data'!A8))="","",OFFSET('Water Data'!$A$3,0,10*ROW('Water Data'!A8)))</f>
        <v/>
      </c>
      <c r="C14" s="59" t="str">
        <f ca="true">+IF(OFFSET('Water Data'!$C$3,0,10*ROW('Water Data'!C8))="","",OFFSET('Water Data'!$C$3,0,10*ROW('Water Data'!C8)))</f>
        <v/>
      </c>
      <c r="D14" s="25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5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5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5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5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5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
      </c>
      <c r="BT14" s="36" t="str">
        <f ca="true">+IF(OFFSET('Water Data'!$C$29,0,10*ROW('Water Data'!C8))="","",OFFSET('Water Data'!$C$29,0,10*ROW('Water Data'!C8)))</f>
        <v/>
      </c>
      <c r="BU14" s="36" t="str">
        <f ca="true">+IF(OFFSET('Water Data'!$C$30,0,10*ROW('Water Data'!C8))="","",OFFSET('Water Data'!$C$30,0,10*ROW('Water Data'!C8)))</f>
        <v/>
      </c>
      <c r="BV14" s="36" t="str">
        <f ca="true">+IF(OFFSET('Water Data'!$D$28,0,10*ROW('Water Data'!D8))="","",OFFSET('Water Data'!$D$28,0,10*ROW('Water Data'!D8)))</f>
        <v/>
      </c>
      <c r="BW14" s="36" t="str">
        <f ca="true">+IF(OFFSET('Water Data'!$D$29,0,10*ROW('Water Data'!D8))="","",OFFSET('Water Data'!$D$29,0,10*ROW('Water Data'!D8)))</f>
        <v/>
      </c>
      <c r="BX14" s="36" t="str">
        <f ca="true">+IF(OFFSET('Water Data'!$D$30,0,10*ROW('Water Data'!D8))="","",OFFSET('Water Data'!$D$30,0,10*ROW('Water Data'!D8)))</f>
        <v/>
      </c>
      <c r="BY14" s="36" t="str">
        <f ca="true">+IF(OFFSET('Water Data'!$E$28,0,10*ROW('Water Data'!E8))="","",OFFSET('Water Data'!$E$28,0,10*ROW('Water Data'!E8)))</f>
        <v/>
      </c>
      <c r="BZ14" s="36" t="str">
        <f ca="true">+IF(OFFSET('Water Data'!$E$29,0,10*ROW('Water Data'!E8))="","",OFFSET('Water Data'!$E$29,0,10*ROW('Water Data'!E8)))</f>
        <v/>
      </c>
      <c r="CA14" s="36" t="str">
        <f ca="true">+IF(OFFSET('Water Data'!$E$30,0,10*ROW('Water Data'!E8))="","",OFFSET('Water Data'!$E$30,0,10*ROW('Water Data'!E8)))</f>
        <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
      </c>
      <c r="CF14" s="36" t="str">
        <f ca="true">+IF(OFFSET('Water Data'!$G$29,0,10*ROW('Water Data'!G8))="","",OFFSET('Water Data'!$G$29,0,10*ROW('Water Data'!G8)))</f>
        <v/>
      </c>
      <c r="CG14" s="36" t="str">
        <f ca="true">+IF(OFFSET('Water Data'!$G$30,0,10*ROW('Water Data'!G8))="","",OFFSET('Water Data'!$G$30,0,10*ROW('Water Data'!G8)))</f>
        <v/>
      </c>
      <c r="CH14" s="36" t="str">
        <f ca="true">+IF(OFFSET('Water Data'!$H$28,0,10*ROW('Water Data'!H8))="","",OFFSET('Water Data'!$H$28,0,10*ROW('Water Data'!H8)))</f>
        <v/>
      </c>
      <c r="CI14" s="36" t="str">
        <f ca="true">+IF(OFFSET('Water Data'!$H$29,0,10*ROW('Water Data'!H8))="","",OFFSET('Water Data'!$H$29,0,10*ROW('Water Data'!H8)))</f>
        <v/>
      </c>
      <c r="CJ14" s="36" t="str">
        <f ca="true">+IF(OFFSET('Water Data'!$H$30,0,10*ROW('Water Data'!H8))="","",OFFSET('Water Data'!$H$30,0,10*ROW('Water Data'!H8)))</f>
        <v/>
      </c>
      <c r="CK14" s="36" t="str">
        <f ca="true">+IF(OFFSET('Sanitation Data'!$C$29,0,10*ROW('Sanitation Data'!C8))="","",OFFSET('Sanitation Data'!$C$29,0,10*ROW('Sanitation Data'!C8)))</f>
        <v/>
      </c>
      <c r="CL14" s="36" t="str">
        <f ca="true">+IF(OFFSET('Sanitation Data'!$C$30,0,10*ROW('Sanitation Data'!C8))="","",OFFSET('Sanitation Data'!$C$30,0,10*ROW('Sanitation Data'!C8)))</f>
        <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
      </c>
      <c r="CP14" s="36" t="str">
        <f ca="true">+IF(OFFSET('Sanitation Data'!$D$29,0,10*ROW('Sanitation Data'!D8))="","",OFFSET('Sanitation Data'!$D$29,0,10*ROW('Sanitation Data'!D8)))</f>
        <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
      </c>
      <c r="CU14" s="36" t="str">
        <f ca="true">+IF(OFFSET('Sanitation Data'!$E$29,0,10*ROW('Sanitation Data'!E8))="","",OFFSET('Sanitation Data'!$E$29,0,10*ROW('Sanitation Data'!E8)))</f>
        <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
      </c>
      <c r="DJ14" s="36" t="str">
        <f ca="true">+IF(OFFSET('Sanitation Data'!$H$29,0,10*ROW('Sanitation Data'!H8))="","",OFFSET('Sanitation Data'!$H$29,0,10*ROW('Sanitation Data'!H8)))</f>
        <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
      </c>
      <c r="DO14" s="36" t="str">
        <f ca="true">+IF(OFFSET('Hygiene Data'!$C$12,0,10*ROW('Hygiene Data'!C8))="","",OFFSET('Hygiene Data'!$C$12,0,10*ROW('Hygiene Data'!C8)))</f>
        <v/>
      </c>
      <c r="DP14" s="36" t="str">
        <f ca="true">+IF(OFFSET('Hygiene Data'!$C$13,0,10*ROW('Hygiene Data'!C8))="","",OFFSET('Hygiene Data'!$C$13,0,10*ROW('Hygiene Data'!C8)))</f>
        <v/>
      </c>
      <c r="DQ14" s="36" t="str">
        <f ca="true">+IF(OFFSET('Hygiene Data'!$C$14,0,10*ROW('Hygiene Data'!C8))="","",OFFSET('Hygiene Data'!$C$14,0,10*ROW('Hygiene Data'!C8)))</f>
        <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
      </c>
      <c r="B15" s="59" t="str">
        <f ca="true">+IF(OFFSET('Water Data'!$A$3,0,10*ROW('Water Data'!A9))="","",OFFSET('Water Data'!$A$3,0,10*ROW('Water Data'!A9)))</f>
        <v/>
      </c>
      <c r="C15" s="59" t="str">
        <f ca="true">+IF(OFFSET('Water Data'!$C$3,0,10*ROW('Water Data'!C9))="","",OFFSET('Water Data'!$C$3,0,10*ROW('Water Data'!C9)))</f>
        <v/>
      </c>
      <c r="D15" s="25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5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5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5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5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
      </c>
      <c r="BT15" s="36" t="str">
        <f ca="true">+IF(OFFSET('Water Data'!$C$29,0,10*ROW('Water Data'!C9))="","",OFFSET('Water Data'!$C$29,0,10*ROW('Water Data'!C9)))</f>
        <v/>
      </c>
      <c r="BU15" s="36" t="str">
        <f ca="true">+IF(OFFSET('Water Data'!$C$30,0,10*ROW('Water Data'!C9))="","",OFFSET('Water Data'!$C$30,0,10*ROW('Water Data'!C9)))</f>
        <v/>
      </c>
      <c r="BV15" s="36" t="str">
        <f ca="true">+IF(OFFSET('Water Data'!$D$28,0,10*ROW('Water Data'!D9))="","",OFFSET('Water Data'!$D$28,0,10*ROW('Water Data'!D9)))</f>
        <v/>
      </c>
      <c r="BW15" s="36" t="str">
        <f ca="true">+IF(OFFSET('Water Data'!$D$29,0,10*ROW('Water Data'!D9))="","",OFFSET('Water Data'!$D$29,0,10*ROW('Water Data'!D9)))</f>
        <v/>
      </c>
      <c r="BX15" s="36" t="str">
        <f ca="true">+IF(OFFSET('Water Data'!$D$30,0,10*ROW('Water Data'!D9))="","",OFFSET('Water Data'!$D$30,0,10*ROW('Water Data'!D9)))</f>
        <v/>
      </c>
      <c r="BY15" s="36" t="str">
        <f ca="true">+IF(OFFSET('Water Data'!$E$28,0,10*ROW('Water Data'!E9))="","",OFFSET('Water Data'!$E$28,0,10*ROW('Water Data'!E9)))</f>
        <v/>
      </c>
      <c r="BZ15" s="36" t="str">
        <f ca="true">+IF(OFFSET('Water Data'!$E$29,0,10*ROW('Water Data'!E9))="","",OFFSET('Water Data'!$E$29,0,10*ROW('Water Data'!E9)))</f>
        <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
      </c>
      <c r="CF15" s="36" t="str">
        <f ca="true">+IF(OFFSET('Water Data'!$G$29,0,10*ROW('Water Data'!G9))="","",OFFSET('Water Data'!$G$29,0,10*ROW('Water Data'!G9)))</f>
        <v/>
      </c>
      <c r="CG15" s="36" t="str">
        <f ca="true">+IF(OFFSET('Water Data'!$G$30,0,10*ROW('Water Data'!G9))="","",OFFSET('Water Data'!$G$30,0,10*ROW('Water Data'!G9)))</f>
        <v/>
      </c>
      <c r="CH15" s="36" t="str">
        <f ca="true">+IF(OFFSET('Water Data'!$H$28,0,10*ROW('Water Data'!H9))="","",OFFSET('Water Data'!$H$28,0,10*ROW('Water Data'!H9)))</f>
        <v/>
      </c>
      <c r="CI15" s="36" t="str">
        <f ca="true">+IF(OFFSET('Water Data'!$H$29,0,10*ROW('Water Data'!H9))="","",OFFSET('Water Data'!$H$29,0,10*ROW('Water Data'!H9)))</f>
        <v/>
      </c>
      <c r="CJ15" s="36" t="str">
        <f ca="true">+IF(OFFSET('Water Data'!$H$30,0,10*ROW('Water Data'!H9))="","",OFFSET('Water Data'!$H$30,0,10*ROW('Water Data'!H9)))</f>
        <v/>
      </c>
      <c r="CK15" s="36" t="str">
        <f ca="true">+IF(OFFSET('Sanitation Data'!$C$29,0,10*ROW('Sanitation Data'!C9))="","",OFFSET('Sanitation Data'!$C$29,0,10*ROW('Sanitation Data'!C9)))</f>
        <v/>
      </c>
      <c r="CL15" s="36" t="str">
        <f ca="true">+IF(OFFSET('Sanitation Data'!$C$30,0,10*ROW('Sanitation Data'!C9))="","",OFFSET('Sanitation Data'!$C$30,0,10*ROW('Sanitation Data'!C9)))</f>
        <v/>
      </c>
      <c r="CM15" s="36" t="str">
        <f ca="true">+IF(OFFSET('Sanitation Data'!$C$31,0,10*ROW('Sanitation Data'!C9))="","",OFFSET('Sanitation Data'!$C$31,0,10*ROW('Sanitation Data'!C9)))</f>
        <v/>
      </c>
      <c r="CN15" s="36" t="str">
        <f ca="true">+IF(OFFSET('Sanitation Data'!$C$32,0,10*ROW('Sanitation Data'!C9))="","",OFFSET('Sanitation Data'!$C$32,0,10*ROW('Sanitation Data'!C9)))</f>
        <v/>
      </c>
      <c r="CO15" s="36" t="str">
        <f ca="true">+IF(OFFSET('Sanitation Data'!$C$33,0,10*ROW('Sanitation Data'!C9))="","",OFFSET('Sanitation Data'!$C$33,0,10*ROW('Sanitation Data'!C9)))</f>
        <v/>
      </c>
      <c r="CP15" s="36" t="str">
        <f ca="true">+IF(OFFSET('Sanitation Data'!$D$29,0,10*ROW('Sanitation Data'!D9))="","",OFFSET('Sanitation Data'!$D$29,0,10*ROW('Sanitation Data'!D9)))</f>
        <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
      </c>
      <c r="B16" s="59" t="str">
        <f ca="true">+IF(OFFSET('Water Data'!$A$3,0,10*ROW('Water Data'!A10))="","",OFFSET('Water Data'!$A$3,0,10*ROW('Water Data'!A10)))</f>
        <v/>
      </c>
      <c r="C16" s="59" t="str">
        <f ca="true">+IF(OFFSET('Water Data'!$C$3,0,10*ROW('Water Data'!C10))="","",OFFSET('Water Data'!$C$3,0,10*ROW('Water Data'!C10)))</f>
        <v/>
      </c>
      <c r="D16" s="25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5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5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5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
      </c>
      <c r="BT16" s="36" t="str">
        <f ca="true">+IF(OFFSET('Water Data'!$C$29,0,10*ROW('Water Data'!C10))="","",OFFSET('Water Data'!$C$29,0,10*ROW('Water Data'!C10)))</f>
        <v/>
      </c>
      <c r="BU16" s="36" t="str">
        <f ca="true">+IF(OFFSET('Water Data'!$C$30,0,10*ROW('Water Data'!C10))="","",OFFSET('Water Data'!$C$30,0,10*ROW('Water Data'!C10)))</f>
        <v/>
      </c>
      <c r="BV16" s="36" t="str">
        <f ca="true">+IF(OFFSET('Water Data'!$D$28,0,10*ROW('Water Data'!D10))="","",OFFSET('Water Data'!$D$28,0,10*ROW('Water Data'!D10)))</f>
        <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
      </c>
      <c r="BZ16" s="36" t="str">
        <f ca="true">+IF(OFFSET('Water Data'!$E$29,0,10*ROW('Water Data'!E10))="","",OFFSET('Water Data'!$E$29,0,10*ROW('Water Data'!E10)))</f>
        <v/>
      </c>
      <c r="CA16" s="36" t="str">
        <f ca="true">+IF(OFFSET('Water Data'!$E$30,0,10*ROW('Water Data'!E10))="","",OFFSET('Water Data'!$E$30,0,10*ROW('Water Data'!E10)))</f>
        <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
      </c>
      <c r="CF16" s="36" t="str">
        <f ca="true">+IF(OFFSET('Water Data'!$G$29,0,10*ROW('Water Data'!G10))="","",OFFSET('Water Data'!$G$29,0,10*ROW('Water Data'!G10)))</f>
        <v/>
      </c>
      <c r="CG16" s="36" t="str">
        <f ca="true">+IF(OFFSET('Water Data'!$G$30,0,10*ROW('Water Data'!G10))="","",OFFSET('Water Data'!$G$30,0,10*ROW('Water Data'!G10)))</f>
        <v/>
      </c>
      <c r="CH16" s="36" t="str">
        <f ca="true">+IF(OFFSET('Water Data'!$H$28,0,10*ROW('Water Data'!H10))="","",OFFSET('Water Data'!$H$28,0,10*ROW('Water Data'!H10)))</f>
        <v/>
      </c>
      <c r="CI16" s="36" t="str">
        <f ca="true">+IF(OFFSET('Water Data'!$H$29,0,10*ROW('Water Data'!H10))="","",OFFSET('Water Data'!$H$29,0,10*ROW('Water Data'!H10)))</f>
        <v/>
      </c>
      <c r="CJ16" s="36" t="str">
        <f ca="true">+IF(OFFSET('Water Data'!$H$30,0,10*ROW('Water Data'!H10))="","",OFFSET('Water Data'!$H$30,0,10*ROW('Water Data'!H10)))</f>
        <v/>
      </c>
      <c r="CK16" s="36" t="str">
        <f ca="true">+IF(OFFSET('Sanitation Data'!$C$29,0,10*ROW('Sanitation Data'!C10))="","",OFFSET('Sanitation Data'!$C$29,0,10*ROW('Sanitation Data'!C10)))</f>
        <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
      </c>
    </row>
    <row r="17" x14ac:dyDescent="0.2">
      <c r="A17" s="59" t="str">
        <f ca="true">+IF(OFFSET('Water Data'!$B$1,0,10*ROW('Water Data'!B11))="","",OFFSET('Water Data'!$B$1,0,10*ROW('Water Data'!B11)))</f>
        <v/>
      </c>
      <c r="B17" s="59" t="str">
        <f ca="true">+IF(OFFSET('Water Data'!$A$3,0,10*ROW('Water Data'!A11))="","",OFFSET('Water Data'!$A$3,0,10*ROW('Water Data'!A11)))</f>
        <v/>
      </c>
      <c r="C17" s="59" t="str">
        <f ca="true">+IF(OFFSET('Water Data'!$C$3,0,10*ROW('Water Data'!C11))="","",OFFSET('Water Data'!$C$3,0,10*ROW('Water Data'!C11)))</f>
        <v/>
      </c>
      <c r="D17" s="25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5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5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5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5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5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
      </c>
      <c r="BT17" s="36" t="str">
        <f ca="true">+IF(OFFSET('Water Data'!$C$29,0,10*ROW('Water Data'!C11))="","",OFFSET('Water Data'!$C$29,0,10*ROW('Water Data'!C11)))</f>
        <v/>
      </c>
      <c r="BU17" s="36" t="str">
        <f ca="true">+IF(OFFSET('Water Data'!$C$30,0,10*ROW('Water Data'!C11))="","",OFFSET('Water Data'!$C$30,0,10*ROW('Water Data'!C11)))</f>
        <v/>
      </c>
      <c r="BV17" s="36" t="str">
        <f ca="true">+IF(OFFSET('Water Data'!$D$28,0,10*ROW('Water Data'!D11))="","",OFFSET('Water Data'!$D$28,0,10*ROW('Water Data'!D11)))</f>
        <v/>
      </c>
      <c r="BW17" s="36" t="str">
        <f ca="true">+IF(OFFSET('Water Data'!$D$29,0,10*ROW('Water Data'!D11))="","",OFFSET('Water Data'!$D$29,0,10*ROW('Water Data'!D11)))</f>
        <v/>
      </c>
      <c r="BX17" s="36" t="str">
        <f ca="true">+IF(OFFSET('Water Data'!$D$30,0,10*ROW('Water Data'!D11))="","",OFFSET('Water Data'!$D$30,0,10*ROW('Water Data'!D11)))</f>
        <v/>
      </c>
      <c r="BY17" s="36" t="str">
        <f ca="true">+IF(OFFSET('Water Data'!$E$28,0,10*ROW('Water Data'!E11))="","",OFFSET('Water Data'!$E$28,0,10*ROW('Water Data'!E11)))</f>
        <v/>
      </c>
      <c r="BZ17" s="36" t="str">
        <f ca="true">+IF(OFFSET('Water Data'!$E$29,0,10*ROW('Water Data'!E11))="","",OFFSET('Water Data'!$E$29,0,10*ROW('Water Data'!E11)))</f>
        <v/>
      </c>
      <c r="CA17" s="36" t="str">
        <f ca="true">+IF(OFFSET('Water Data'!$E$30,0,10*ROW('Water Data'!E11))="","",OFFSET('Water Data'!$E$30,0,10*ROW('Water Data'!E11)))</f>
        <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
      </c>
      <c r="CF17" s="36" t="str">
        <f ca="true">+IF(OFFSET('Water Data'!$G$29,0,10*ROW('Water Data'!G11))="","",OFFSET('Water Data'!$G$29,0,10*ROW('Water Data'!G11)))</f>
        <v/>
      </c>
      <c r="CG17" s="36" t="str">
        <f ca="true">+IF(OFFSET('Water Data'!$G$30,0,10*ROW('Water Data'!G11))="","",OFFSET('Water Data'!$G$30,0,10*ROW('Water Data'!G11)))</f>
        <v/>
      </c>
      <c r="CH17" s="36" t="str">
        <f ca="true">+IF(OFFSET('Water Data'!$H$28,0,10*ROW('Water Data'!H11))="","",OFFSET('Water Data'!$H$28,0,10*ROW('Water Data'!H11)))</f>
        <v/>
      </c>
      <c r="CI17" s="36" t="str">
        <f ca="true">+IF(OFFSET('Water Data'!$H$29,0,10*ROW('Water Data'!H11))="","",OFFSET('Water Data'!$H$29,0,10*ROW('Water Data'!H11)))</f>
        <v/>
      </c>
      <c r="CJ17" s="36" t="str">
        <f ca="true">+IF(OFFSET('Water Data'!$H$30,0,10*ROW('Water Data'!H11))="","",OFFSET('Water Data'!$H$30,0,10*ROW('Water Data'!H11)))</f>
        <v/>
      </c>
      <c r="CK17" s="36" t="str">
        <f ca="true">+IF(OFFSET('Sanitation Data'!$C$29,0,10*ROW('Sanitation Data'!C11))="","",OFFSET('Sanitation Data'!$C$29,0,10*ROW('Sanitation Data'!C11)))</f>
        <v/>
      </c>
      <c r="CL17" s="36" t="str">
        <f ca="true">+IF(OFFSET('Sanitation Data'!$C$30,0,10*ROW('Sanitation Data'!C11))="","",OFFSET('Sanitation Data'!$C$30,0,10*ROW('Sanitation Data'!C11)))</f>
        <v/>
      </c>
      <c r="CM17" s="36" t="str">
        <f ca="true">+IF(OFFSET('Sanitation Data'!$C$31,0,10*ROW('Sanitation Data'!C11))="","",OFFSET('Sanitation Data'!$C$31,0,10*ROW('Sanitation Data'!C11)))</f>
        <v/>
      </c>
      <c r="CN17" s="36" t="str">
        <f ca="true">+IF(OFFSET('Sanitation Data'!$C$32,0,10*ROW('Sanitation Data'!C11))="","",OFFSET('Sanitation Data'!$C$32,0,10*ROW('Sanitation Data'!C11)))</f>
        <v/>
      </c>
      <c r="CO17" s="36" t="str">
        <f ca="true">+IF(OFFSET('Sanitation Data'!$C$33,0,10*ROW('Sanitation Data'!C11))="","",OFFSET('Sanitation Data'!$C$33,0,10*ROW('Sanitation Data'!C11)))</f>
        <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
      </c>
      <c r="DF17" s="36" t="str">
        <f ca="true">+IF(OFFSET('Sanitation Data'!$G$30,0,10*ROW('Sanitation Data'!G11))="","",OFFSET('Sanitation Data'!$G$30,0,10*ROW('Sanitation Data'!G11)))</f>
        <v/>
      </c>
      <c r="DG17" s="36" t="str">
        <f ca="true">+IF(OFFSET('Sanitation Data'!$G$31,0,10*ROW('Sanitation Data'!G11))="","",OFFSET('Sanitation Data'!$G$31,0,10*ROW('Sanitation Data'!G11)))</f>
        <v/>
      </c>
      <c r="DH17" s="36" t="str">
        <f ca="true">+IF(OFFSET('Sanitation Data'!$G$32,0,10*ROW('Sanitation Data'!G11))="","",OFFSET('Sanitation Data'!$G$32,0,10*ROW('Sanitation Data'!G11)))</f>
        <v/>
      </c>
      <c r="DI17" s="36" t="str">
        <f ca="true">+IF(OFFSET('Sanitation Data'!$G$33,0,10*ROW('Sanitation Data'!G11))="","",OFFSET('Sanitation Data'!$G$33,0,10*ROW('Sanitation Data'!G11)))</f>
        <v/>
      </c>
      <c r="DJ17" s="36" t="str">
        <f ca="true">+IF(OFFSET('Sanitation Data'!$H$29,0,10*ROW('Sanitation Data'!H11))="","",OFFSET('Sanitation Data'!$H$29,0,10*ROW('Sanitation Data'!H11)))</f>
        <v/>
      </c>
      <c r="DK17" s="36" t="str">
        <f ca="true">+IF(OFFSET('Sanitation Data'!$H$30,0,10*ROW('Sanitation Data'!H11))="","",OFFSET('Sanitation Data'!$H$30,0,10*ROW('Sanitation Data'!H11)))</f>
        <v/>
      </c>
      <c r="DL17" s="36" t="str">
        <f ca="true">+IF(OFFSET('Sanitation Data'!$H$31,0,10*ROW('Sanitation Data'!H11))="","",OFFSET('Sanitation Data'!$H$31,0,10*ROW('Sanitation Data'!H11)))</f>
        <v/>
      </c>
      <c r="DM17" s="36" t="str">
        <f ca="true">+IF(OFFSET('Sanitation Data'!$H$32,0,10*ROW('Sanitation Data'!H11))="","",OFFSET('Sanitation Data'!$H$32,0,10*ROW('Sanitation Data'!H11)))</f>
        <v/>
      </c>
      <c r="DN17" s="36" t="str">
        <f ca="true">+IF(OFFSET('Sanitation Data'!$H$33,0,10*ROW('Sanitation Data'!H11))="","",OFFSET('Sanitation Data'!$H$33,0,10*ROW('Sanitation Data'!H11)))</f>
        <v/>
      </c>
      <c r="DO17" s="36" t="str">
        <f ca="true">+IF(OFFSET('Hygiene Data'!$C$12,0,10*ROW('Hygiene Data'!C11))="","",OFFSET('Hygiene Data'!$C$12,0,10*ROW('Hygiene Data'!C11)))</f>
        <v/>
      </c>
      <c r="DP17" s="36" t="str">
        <f ca="true">+IF(OFFSET('Hygiene Data'!$C$13,0,10*ROW('Hygiene Data'!C11))="","",OFFSET('Hygiene Data'!$C$13,0,10*ROW('Hygiene Data'!C11)))</f>
        <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
      </c>
      <c r="EB17" s="36" t="str">
        <f ca="true">+IF(OFFSET('Hygiene Data'!$G$13,0,10*ROW('Hygiene Data'!G11))="","",OFFSET('Hygiene Data'!$G$13,0,10*ROW('Hygiene Data'!G11)))</f>
        <v/>
      </c>
      <c r="EC17" s="36" t="str">
        <f ca="true">+IF(OFFSET('Hygiene Data'!$G$14,0,10*ROW('Hygiene Data'!G11))="","",OFFSET('Hygiene Data'!$G$14,0,10*ROW('Hygiene Data'!G11)))</f>
        <v/>
      </c>
      <c r="ED17" s="36" t="str">
        <f ca="true">+IF(OFFSET('Hygiene Data'!$H$12,0,10*ROW('Hygiene Data'!H11))="","",OFFSET('Hygiene Data'!$H$12,0,10*ROW('Hygiene Data'!H11)))</f>
        <v/>
      </c>
      <c r="EE17" s="36" t="str">
        <f ca="true">+IF(OFFSET('Hygiene Data'!$H$13,0,10*ROW('Hygiene Data'!H11))="","",OFFSET('Hygiene Data'!$H$13,0,10*ROW('Hygiene Data'!H11)))</f>
        <v/>
      </c>
      <c r="EF17" s="36" t="str">
        <f ca="true">+IF(OFFSET('Hygiene Data'!$H$14,0,10*ROW('Hygiene Data'!H11))="","",OFFSET('Hygiene Data'!$H$14,0,10*ROW('Hygiene Data'!H11)))</f>
        <v/>
      </c>
    </row>
    <row r="18" x14ac:dyDescent="0.2">
      <c r="A18" s="59" t="str">
        <f ca="true">+IF(OFFSET('Water Data'!$B$1,0,10*ROW('Water Data'!B12))="","",OFFSET('Water Data'!$B$1,0,10*ROW('Water Data'!B12)))</f>
        <v/>
      </c>
      <c r="B18" s="59" t="str">
        <f ca="true">+IF(OFFSET('Water Data'!$A$3,0,10*ROW('Water Data'!A12))="","",OFFSET('Water Data'!$A$3,0,10*ROW('Water Data'!A12)))</f>
        <v/>
      </c>
      <c r="C18" s="59" t="str">
        <f ca="true">+IF(OFFSET('Water Data'!$C$3,0,10*ROW('Water Data'!C12))="","",OFFSET('Water Data'!$C$3,0,10*ROW('Water Data'!C12)))</f>
        <v/>
      </c>
      <c r="D18" s="25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5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
      </c>
      <c r="BT18" s="36" t="str">
        <f ca="true">+IF(OFFSET('Water Data'!$C$29,0,10*ROW('Water Data'!C12))="","",OFFSET('Water Data'!$C$29,0,10*ROW('Water Data'!C12)))</f>
        <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
      </c>
      <c r="CA18" s="36" t="str">
        <f ca="true">+IF(OFFSET('Water Data'!$E$30,0,10*ROW('Water Data'!E12))="","",OFFSET('Water Data'!$E$30,0,10*ROW('Water Data'!E12)))</f>
        <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
      </c>
      <c r="CF18" s="36" t="str">
        <f ca="true">+IF(OFFSET('Water Data'!$G$29,0,10*ROW('Water Data'!G12))="","",OFFSET('Water Data'!$G$29,0,10*ROW('Water Data'!G12)))</f>
        <v/>
      </c>
      <c r="CG18" s="36" t="str">
        <f ca="true">+IF(OFFSET('Water Data'!$G$30,0,10*ROW('Water Data'!G12))="","",OFFSET('Water Data'!$G$30,0,10*ROW('Water Data'!G12)))</f>
        <v/>
      </c>
      <c r="CH18" s="36" t="str">
        <f ca="true">+IF(OFFSET('Water Data'!$H$28,0,10*ROW('Water Data'!H12))="","",OFFSET('Water Data'!$H$28,0,10*ROW('Water Data'!H12)))</f>
        <v/>
      </c>
      <c r="CI18" s="36" t="str">
        <f ca="true">+IF(OFFSET('Water Data'!$H$29,0,10*ROW('Water Data'!H12))="","",OFFSET('Water Data'!$H$29,0,10*ROW('Water Data'!H12)))</f>
        <v/>
      </c>
      <c r="CJ18" s="36" t="str">
        <f ca="true">+IF(OFFSET('Water Data'!$H$30,0,10*ROW('Water Data'!H12))="","",OFFSET('Water Data'!$H$30,0,10*ROW('Water Data'!H12)))</f>
        <v/>
      </c>
      <c r="CK18" s="36" t="str">
        <f ca="true">+IF(OFFSET('Sanitation Data'!$C$29,0,10*ROW('Sanitation Data'!C12))="","",OFFSET('Sanitation Data'!$C$29,0,10*ROW('Sanitation Data'!C12)))</f>
        <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
      </c>
      <c r="B19" s="59" t="str">
        <f ca="true">+IF(OFFSET('Water Data'!$A$3,0,10*ROW('Water Data'!A13))="","",OFFSET('Water Data'!$A$3,0,10*ROW('Water Data'!A13)))</f>
        <v/>
      </c>
      <c r="C19" s="59" t="str">
        <f ca="true">+IF(OFFSET('Water Data'!$C$3,0,10*ROW('Water Data'!C13))="","",OFFSET('Water Data'!$C$3,0,10*ROW('Water Data'!C13)))</f>
        <v/>
      </c>
      <c r="D19" s="25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5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5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
      </c>
      <c r="BT19" s="36" t="str">
        <f ca="true">+IF(OFFSET('Water Data'!$C$29,0,10*ROW('Water Data'!C13))="","",OFFSET('Water Data'!$C$29,0,10*ROW('Water Data'!C13)))</f>
        <v/>
      </c>
      <c r="BU19" s="36" t="str">
        <f ca="true">+IF(OFFSET('Water Data'!$C$30,0,10*ROW('Water Data'!C13))="","",OFFSET('Water Data'!$C$30,0,10*ROW('Water Data'!C13)))</f>
        <v/>
      </c>
      <c r="BV19" s="36" t="str">
        <f ca="true">+IF(OFFSET('Water Data'!$D$28,0,10*ROW('Water Data'!D13))="","",OFFSET('Water Data'!$D$28,0,10*ROW('Water Data'!D13)))</f>
        <v/>
      </c>
      <c r="BW19" s="36" t="str">
        <f ca="true">+IF(OFFSET('Water Data'!$D$29,0,10*ROW('Water Data'!D13))="","",OFFSET('Water Data'!$D$29,0,10*ROW('Water Data'!D13)))</f>
        <v/>
      </c>
      <c r="BX19" s="36" t="str">
        <f ca="true">+IF(OFFSET('Water Data'!$D$30,0,10*ROW('Water Data'!D13))="","",OFFSET('Water Data'!$D$30,0,10*ROW('Water Data'!D13)))</f>
        <v/>
      </c>
      <c r="BY19" s="36" t="str">
        <f ca="true">+IF(OFFSET('Water Data'!$E$28,0,10*ROW('Water Data'!E13))="","",OFFSET('Water Data'!$E$28,0,10*ROW('Water Data'!E13)))</f>
        <v/>
      </c>
      <c r="BZ19" s="36" t="str">
        <f ca="true">+IF(OFFSET('Water Data'!$E$29,0,10*ROW('Water Data'!E13))="","",OFFSET('Water Data'!$E$29,0,10*ROW('Water Data'!E13)))</f>
        <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
      </c>
      <c r="CF19" s="36" t="str">
        <f ca="true">+IF(OFFSET('Water Data'!$G$29,0,10*ROW('Water Data'!G13))="","",OFFSET('Water Data'!$G$29,0,10*ROW('Water Data'!G13)))</f>
        <v/>
      </c>
      <c r="CG19" s="36" t="str">
        <f ca="true">+IF(OFFSET('Water Data'!$G$30,0,10*ROW('Water Data'!G13))="","",OFFSET('Water Data'!$G$30,0,10*ROW('Water Data'!G13)))</f>
        <v/>
      </c>
      <c r="CH19" s="36" t="str">
        <f ca="true">+IF(OFFSET('Water Data'!$H$28,0,10*ROW('Water Data'!H13))="","",OFFSET('Water Data'!$H$28,0,10*ROW('Water Data'!H13)))</f>
        <v/>
      </c>
      <c r="CI19" s="36" t="str">
        <f ca="true">+IF(OFFSET('Water Data'!$H$29,0,10*ROW('Water Data'!H13))="","",OFFSET('Water Data'!$H$29,0,10*ROW('Water Data'!H13)))</f>
        <v/>
      </c>
      <c r="CJ19" s="36" t="str">
        <f ca="true">+IF(OFFSET('Water Data'!$H$30,0,10*ROW('Water Data'!H13))="","",OFFSET('Water Data'!$H$30,0,10*ROW('Water Data'!H13)))</f>
        <v/>
      </c>
      <c r="CK19" s="36" t="str">
        <f ca="true">+IF(OFFSET('Sanitation Data'!$C$29,0,10*ROW('Sanitation Data'!C13))="","",OFFSET('Sanitation Data'!$C$29,0,10*ROW('Sanitation Data'!C13)))</f>
        <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
      </c>
      <c r="B20" s="59" t="str">
        <f ca="true">+IF(OFFSET('Water Data'!$A$3,0,10*ROW('Water Data'!A14))="","",OFFSET('Water Data'!$A$3,0,10*ROW('Water Data'!A14)))</f>
        <v/>
      </c>
      <c r="C20" s="59" t="str">
        <f ca="true">+IF(OFFSET('Water Data'!$C$3,0,10*ROW('Water Data'!C14))="","",OFFSET('Water Data'!$C$3,0,10*ROW('Water Data'!C14)))</f>
        <v/>
      </c>
      <c r="D20" s="25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
      </c>
      <c r="BT20" s="36" t="str">
        <f ca="true">+IF(OFFSET('Water Data'!$C$29,0,10*ROW('Water Data'!C14))="","",OFFSET('Water Data'!$C$29,0,10*ROW('Water Data'!C14)))</f>
        <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
      </c>
      <c r="CA20" s="36" t="str">
        <f ca="true">+IF(OFFSET('Water Data'!$E$30,0,10*ROW('Water Data'!E14))="","",OFFSET('Water Data'!$E$30,0,10*ROW('Water Data'!E14)))</f>
        <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
      </c>
      <c r="CF20" s="36" t="str">
        <f ca="true">+IF(OFFSET('Water Data'!$G$29,0,10*ROW('Water Data'!G14))="","",OFFSET('Water Data'!$G$29,0,10*ROW('Water Data'!G14)))</f>
        <v/>
      </c>
      <c r="CG20" s="36" t="str">
        <f ca="true">+IF(OFFSET('Water Data'!$G$30,0,10*ROW('Water Data'!G14))="","",OFFSET('Water Data'!$G$30,0,10*ROW('Water Data'!G14)))</f>
        <v/>
      </c>
      <c r="CH20" s="36" t="str">
        <f ca="true">+IF(OFFSET('Water Data'!$H$28,0,10*ROW('Water Data'!H14))="","",OFFSET('Water Data'!$H$28,0,10*ROW('Water Data'!H14)))</f>
        <v/>
      </c>
      <c r="CI20" s="36" t="str">
        <f ca="true">+IF(OFFSET('Water Data'!$H$29,0,10*ROW('Water Data'!H14))="","",OFFSET('Water Data'!$H$29,0,10*ROW('Water Data'!H14)))</f>
        <v/>
      </c>
      <c r="CJ20" s="36" t="str">
        <f ca="true">+IF(OFFSET('Water Data'!$H$30,0,10*ROW('Water Data'!H14))="","",OFFSET('Water Data'!$H$30,0,10*ROW('Water Data'!H14)))</f>
        <v/>
      </c>
      <c r="CK20" s="36" t="str">
        <f ca="true">+IF(OFFSET('Sanitation Data'!$C$29,0,10*ROW('Sanitation Data'!C14))="","",OFFSET('Sanitation Data'!$C$29,0,10*ROW('Sanitation Data'!C14)))</f>
        <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
      </c>
      <c r="B21" s="59" t="str">
        <f ca="true">+IF(OFFSET('Water Data'!$A$3,0,10*ROW('Water Data'!A15))="","",OFFSET('Water Data'!$A$3,0,10*ROW('Water Data'!A15)))</f>
        <v/>
      </c>
      <c r="C21" s="59" t="str">
        <f ca="true">+IF(OFFSET('Water Data'!$C$3,0,10*ROW('Water Data'!C15))="","",OFFSET('Water Data'!$C$3,0,10*ROW('Water Data'!C15)))</f>
        <v/>
      </c>
      <c r="D21" s="25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
      </c>
      <c r="BT21" s="36" t="str">
        <f ca="true">+IF(OFFSET('Water Data'!$C$29,0,10*ROW('Water Data'!C15))="","",OFFSET('Water Data'!$C$29,0,10*ROW('Water Data'!C15)))</f>
        <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
      </c>
      <c r="CF21" s="36" t="str">
        <f ca="true">+IF(OFFSET('Water Data'!$G$29,0,10*ROW('Water Data'!G15))="","",OFFSET('Water Data'!$G$29,0,10*ROW('Water Data'!G15)))</f>
        <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
      </c>
      <c r="CJ21" s="36" t="str">
        <f ca="true">+IF(OFFSET('Water Data'!$H$30,0,10*ROW('Water Data'!H15))="","",OFFSET('Water Data'!$H$30,0,10*ROW('Water Data'!H15)))</f>
        <v/>
      </c>
      <c r="CK21" s="36" t="str">
        <f ca="true">+IF(OFFSET('Sanitation Data'!$C$29,0,10*ROW('Sanitation Data'!C15))="","",OFFSET('Sanitation Data'!$C$29,0,10*ROW('Sanitation Data'!C15)))</f>
        <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
      </c>
      <c r="B22" s="59" t="str">
        <f ca="true">+IF(OFFSET('Water Data'!$A$3,0,10*ROW('Water Data'!A16))="","",OFFSET('Water Data'!$A$3,0,10*ROW('Water Data'!A16)))</f>
        <v/>
      </c>
      <c r="C22" s="59" t="str">
        <f ca="true">+IF(OFFSET('Water Data'!$C$3,0,10*ROW('Water Data'!C16))="","",OFFSET('Water Data'!$C$3,0,10*ROW('Water Data'!C16)))</f>
        <v/>
      </c>
      <c r="D22" s="25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
      </c>
      <c r="BT22" s="36" t="str">
        <f ca="true">+IF(OFFSET('Water Data'!$C$29,0,10*ROW('Water Data'!C16))="","",OFFSET('Water Data'!$C$29,0,10*ROW('Water Data'!C16)))</f>
        <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
      </c>
      <c r="CA22" s="36" t="str">
        <f ca="true">+IF(OFFSET('Water Data'!$E$30,0,10*ROW('Water Data'!E16))="","",OFFSET('Water Data'!$E$30,0,10*ROW('Water Data'!E16)))</f>
        <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
      </c>
      <c r="CF22" s="36" t="str">
        <f ca="true">+IF(OFFSET('Water Data'!$G$29,0,10*ROW('Water Data'!G16))="","",OFFSET('Water Data'!$G$29,0,10*ROW('Water Data'!G16)))</f>
        <v/>
      </c>
      <c r="CG22" s="36" t="str">
        <f ca="true">+IF(OFFSET('Water Data'!$G$30,0,10*ROW('Water Data'!G16))="","",OFFSET('Water Data'!$G$30,0,10*ROW('Water Data'!G16)))</f>
        <v/>
      </c>
      <c r="CH22" s="36" t="str">
        <f ca="true">+IF(OFFSET('Water Data'!$H$28,0,10*ROW('Water Data'!H16))="","",OFFSET('Water Data'!$H$28,0,10*ROW('Water Data'!H16)))</f>
        <v/>
      </c>
      <c r="CI22" s="36" t="str">
        <f ca="true">+IF(OFFSET('Water Data'!$H$29,0,10*ROW('Water Data'!H16))="","",OFFSET('Water Data'!$H$29,0,10*ROW('Water Data'!H16)))</f>
        <v/>
      </c>
      <c r="CJ22" s="36" t="str">
        <f ca="true">+IF(OFFSET('Water Data'!$H$30,0,10*ROW('Water Data'!H16))="","",OFFSET('Water Data'!$H$30,0,10*ROW('Water Data'!H16)))</f>
        <v/>
      </c>
      <c r="CK22" s="36" t="str">
        <f ca="true">+IF(OFFSET('Sanitation Data'!$C$29,0,10*ROW('Sanitation Data'!C16))="","",OFFSET('Sanitation Data'!$C$29,0,10*ROW('Sanitation Data'!C16)))</f>
        <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
      </c>
      <c r="B23" s="59" t="str">
        <f ca="true">+IF(OFFSET('Water Data'!$A$3,0,10*ROW('Water Data'!A17))="","",OFFSET('Water Data'!$A$3,0,10*ROW('Water Data'!A17)))</f>
        <v/>
      </c>
      <c r="C23" s="59" t="str">
        <f ca="true">+IF(OFFSET('Water Data'!$C$3,0,10*ROW('Water Data'!C17))="","",OFFSET('Water Data'!$C$3,0,10*ROW('Water Data'!C17)))</f>
        <v/>
      </c>
      <c r="D23" s="25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5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5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5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
      </c>
      <c r="BT23" s="36" t="str">
        <f ca="true">+IF(OFFSET('Water Data'!$C$29,0,10*ROW('Water Data'!C17))="","",OFFSET('Water Data'!$C$29,0,10*ROW('Water Data'!C17)))</f>
        <v/>
      </c>
      <c r="BU23" s="36" t="str">
        <f ca="true">+IF(OFFSET('Water Data'!$C$30,0,10*ROW('Water Data'!C17))="","",OFFSET('Water Data'!$C$30,0,10*ROW('Water Data'!C17)))</f>
        <v/>
      </c>
      <c r="BV23" s="36" t="str">
        <f ca="true">+IF(OFFSET('Water Data'!$D$28,0,10*ROW('Water Data'!D17))="","",OFFSET('Water Data'!$D$28,0,10*ROW('Water Data'!D17)))</f>
        <v/>
      </c>
      <c r="BW23" s="36" t="str">
        <f ca="true">+IF(OFFSET('Water Data'!$D$29,0,10*ROW('Water Data'!D17))="","",OFFSET('Water Data'!$D$29,0,10*ROW('Water Data'!D17)))</f>
        <v/>
      </c>
      <c r="BX23" s="36" t="str">
        <f ca="true">+IF(OFFSET('Water Data'!$D$30,0,10*ROW('Water Data'!D17))="","",OFFSET('Water Data'!$D$30,0,10*ROW('Water Data'!D17)))</f>
        <v/>
      </c>
      <c r="BY23" s="36" t="str">
        <f ca="true">+IF(OFFSET('Water Data'!$E$28,0,10*ROW('Water Data'!E17))="","",OFFSET('Water Data'!$E$28,0,10*ROW('Water Data'!E17)))</f>
        <v/>
      </c>
      <c r="BZ23" s="36" t="str">
        <f ca="true">+IF(OFFSET('Water Data'!$E$29,0,10*ROW('Water Data'!E17))="","",OFFSET('Water Data'!$E$29,0,10*ROW('Water Data'!E17)))</f>
        <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
      </c>
      <c r="CF23" s="36" t="str">
        <f ca="true">+IF(OFFSET('Water Data'!$G$29,0,10*ROW('Water Data'!G17))="","",OFFSET('Water Data'!$G$29,0,10*ROW('Water Data'!G17)))</f>
        <v/>
      </c>
      <c r="CG23" s="36" t="str">
        <f ca="true">+IF(OFFSET('Water Data'!$G$30,0,10*ROW('Water Data'!G17))="","",OFFSET('Water Data'!$G$30,0,10*ROW('Water Data'!G17)))</f>
        <v/>
      </c>
      <c r="CH23" s="36" t="str">
        <f ca="true">+IF(OFFSET('Water Data'!$H$28,0,10*ROW('Water Data'!H17))="","",OFFSET('Water Data'!$H$28,0,10*ROW('Water Data'!H17)))</f>
        <v/>
      </c>
      <c r="CI23" s="36" t="str">
        <f ca="true">+IF(OFFSET('Water Data'!$H$29,0,10*ROW('Water Data'!H17))="","",OFFSET('Water Data'!$H$29,0,10*ROW('Water Data'!H17)))</f>
        <v/>
      </c>
      <c r="CJ23" s="36" t="str">
        <f ca="true">+IF(OFFSET('Water Data'!$H$30,0,10*ROW('Water Data'!H17))="","",OFFSET('Water Data'!$H$30,0,10*ROW('Water Data'!H17)))</f>
        <v/>
      </c>
      <c r="CK23" s="36" t="str">
        <f ca="true">+IF(OFFSET('Sanitation Data'!$C$29,0,10*ROW('Sanitation Data'!C17))="","",OFFSET('Sanitation Data'!$C$29,0,10*ROW('Sanitation Data'!C17)))</f>
        <v/>
      </c>
      <c r="CL23" s="36" t="str">
        <f ca="true">+IF(OFFSET('Sanitation Data'!$C$30,0,10*ROW('Sanitation Data'!C17))="","",OFFSET('Sanitation Data'!$C$30,0,10*ROW('Sanitation Data'!C17)))</f>
        <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
      </c>
      <c r="CP23" s="36" t="str">
        <f ca="true">+IF(OFFSET('Sanitation Data'!$D$29,0,10*ROW('Sanitation Data'!D17))="","",OFFSET('Sanitation Data'!$D$29,0,10*ROW('Sanitation Data'!D17)))</f>
        <v/>
      </c>
      <c r="CQ23" s="36" t="str">
        <f ca="true">+IF(OFFSET('Sanitation Data'!$D$30,0,10*ROW('Sanitation Data'!D17))="","",OFFSET('Sanitation Data'!$D$30,0,10*ROW('Sanitation Data'!D17)))</f>
        <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
      </c>
      <c r="CU23" s="36" t="str">
        <f ca="true">+IF(OFFSET('Sanitation Data'!$E$29,0,10*ROW('Sanitation Data'!E17))="","",OFFSET('Sanitation Data'!$E$29,0,10*ROW('Sanitation Data'!E17)))</f>
        <v/>
      </c>
      <c r="CV23" s="36" t="str">
        <f ca="true">+IF(OFFSET('Sanitation Data'!$E$30,0,10*ROW('Sanitation Data'!E17))="","",OFFSET('Sanitation Data'!$E$30,0,10*ROW('Sanitation Data'!E17)))</f>
        <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
      </c>
      <c r="DF23" s="36" t="str">
        <f ca="true">+IF(OFFSET('Sanitation Data'!$G$30,0,10*ROW('Sanitation Data'!G17))="","",OFFSET('Sanitation Data'!$G$30,0,10*ROW('Sanitation Data'!G17)))</f>
        <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
      </c>
      <c r="DJ23" s="36" t="str">
        <f ca="true">+IF(OFFSET('Sanitation Data'!$H$29,0,10*ROW('Sanitation Data'!H17))="","",OFFSET('Sanitation Data'!$H$29,0,10*ROW('Sanitation Data'!H17)))</f>
        <v/>
      </c>
      <c r="DK23" s="36" t="str">
        <f ca="true">+IF(OFFSET('Sanitation Data'!$H$30,0,10*ROW('Sanitation Data'!H17))="","",OFFSET('Sanitation Data'!$H$30,0,10*ROW('Sanitation Data'!H17)))</f>
        <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
      </c>
      <c r="B24" s="59" t="str">
        <f ca="true">+IF(OFFSET('Water Data'!$A$3,0,10*ROW('Water Data'!A18))="","",OFFSET('Water Data'!$A$3,0,10*ROW('Water Data'!A18)))</f>
        <v/>
      </c>
      <c r="C24" s="59" t="str">
        <f ca="true">+IF(OFFSET('Water Data'!$C$3,0,10*ROW('Water Data'!C18))="","",OFFSET('Water Data'!$C$3,0,10*ROW('Water Data'!C18)))</f>
        <v/>
      </c>
      <c r="D24" s="25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5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5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5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5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5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
      </c>
      <c r="BT24" s="36" t="str">
        <f ca="true">+IF(OFFSET('Water Data'!$C$29,0,10*ROW('Water Data'!C18))="","",OFFSET('Water Data'!$C$29,0,10*ROW('Water Data'!C18)))</f>
        <v/>
      </c>
      <c r="BU24" s="36" t="str">
        <f ca="true">+IF(OFFSET('Water Data'!$C$30,0,10*ROW('Water Data'!C18))="","",OFFSET('Water Data'!$C$30,0,10*ROW('Water Data'!C18)))</f>
        <v/>
      </c>
      <c r="BV24" s="36" t="str">
        <f ca="true">+IF(OFFSET('Water Data'!$D$28,0,10*ROW('Water Data'!D18))="","",OFFSET('Water Data'!$D$28,0,10*ROW('Water Data'!D18)))</f>
        <v/>
      </c>
      <c r="BW24" s="36" t="str">
        <f ca="true">+IF(OFFSET('Water Data'!$D$29,0,10*ROW('Water Data'!D18))="","",OFFSET('Water Data'!$D$29,0,10*ROW('Water Data'!D18)))</f>
        <v/>
      </c>
      <c r="BX24" s="36" t="str">
        <f ca="true">+IF(OFFSET('Water Data'!$D$30,0,10*ROW('Water Data'!D18))="","",OFFSET('Water Data'!$D$30,0,10*ROW('Water Data'!D18)))</f>
        <v/>
      </c>
      <c r="BY24" s="36" t="str">
        <f ca="true">+IF(OFFSET('Water Data'!$E$28,0,10*ROW('Water Data'!E18))="","",OFFSET('Water Data'!$E$28,0,10*ROW('Water Data'!E18)))</f>
        <v/>
      </c>
      <c r="BZ24" s="36" t="str">
        <f ca="true">+IF(OFFSET('Water Data'!$E$29,0,10*ROW('Water Data'!E18))="","",OFFSET('Water Data'!$E$29,0,10*ROW('Water Data'!E18)))</f>
        <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
      </c>
      <c r="CF24" s="36" t="str">
        <f ca="true">+IF(OFFSET('Water Data'!$G$29,0,10*ROW('Water Data'!G18))="","",OFFSET('Water Data'!$G$29,0,10*ROW('Water Data'!G18)))</f>
        <v/>
      </c>
      <c r="CG24" s="36" t="str">
        <f ca="true">+IF(OFFSET('Water Data'!$G$30,0,10*ROW('Water Data'!G18))="","",OFFSET('Water Data'!$G$30,0,10*ROW('Water Data'!G18)))</f>
        <v/>
      </c>
      <c r="CH24" s="36" t="str">
        <f ca="true">+IF(OFFSET('Water Data'!$H$28,0,10*ROW('Water Data'!H18))="","",OFFSET('Water Data'!$H$28,0,10*ROW('Water Data'!H18)))</f>
        <v/>
      </c>
      <c r="CI24" s="36" t="str">
        <f ca="true">+IF(OFFSET('Water Data'!$H$29,0,10*ROW('Water Data'!H18))="","",OFFSET('Water Data'!$H$29,0,10*ROW('Water Data'!H18)))</f>
        <v/>
      </c>
      <c r="CJ24" s="36" t="str">
        <f ca="true">+IF(OFFSET('Water Data'!$H$30,0,10*ROW('Water Data'!H18))="","",OFFSET('Water Data'!$H$30,0,10*ROW('Water Data'!H18)))</f>
        <v/>
      </c>
      <c r="CK24" s="36" t="str">
        <f ca="true">+IF(OFFSET('Sanitation Data'!$C$29,0,10*ROW('Sanitation Data'!C18))="","",OFFSET('Sanitation Data'!$C$29,0,10*ROW('Sanitation Data'!C18)))</f>
        <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
      </c>
      <c r="B25" s="59" t="str">
        <f ca="true">+IF(OFFSET('Water Data'!$A$3,0,10*ROW('Water Data'!A19))="","",OFFSET('Water Data'!$A$3,0,10*ROW('Water Data'!A19)))</f>
        <v/>
      </c>
      <c r="C25" s="59" t="str">
        <f ca="true">+IF(OFFSET('Water Data'!$C$3,0,10*ROW('Water Data'!C19))="","",OFFSET('Water Data'!$C$3,0,10*ROW('Water Data'!C19)))</f>
        <v/>
      </c>
      <c r="D25" s="25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
      </c>
      <c r="CA25" s="36" t="str">
        <f ca="true">+IF(OFFSET('Water Data'!$E$30,0,10*ROW('Water Data'!E19))="","",OFFSET('Water Data'!$E$30,0,10*ROW('Water Data'!E19)))</f>
        <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
      </c>
      <c r="B26" s="59" t="str">
        <f ca="true">+IF(OFFSET('Water Data'!$A$3,0,10*ROW('Water Data'!A20))="","",OFFSET('Water Data'!$A$3,0,10*ROW('Water Data'!A20)))</f>
        <v/>
      </c>
      <c r="C26" s="59" t="str">
        <f ca="true">+IF(OFFSET('Water Data'!$C$3,0,10*ROW('Water Data'!C20))="","",OFFSET('Water Data'!$C$3,0,10*ROW('Water Data'!C20)))</f>
        <v/>
      </c>
      <c r="D26" s="25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5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5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5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5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5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true">+IF(OFFSET('Water Data'!$C$28,0,10*ROW('Water Data'!C20))="","",OFFSET('Water Data'!$C$28,0,10*ROW('Water Data'!C20)))</f>
        <v/>
      </c>
      <c r="BT26" s="36" t="str">
        <f ca="true">+IF(OFFSET('Water Data'!$C$29,0,10*ROW('Water Data'!C20))="","",OFFSET('Water Data'!$C$29,0,10*ROW('Water Data'!C20)))</f>
        <v/>
      </c>
      <c r="BU26" s="36" t="str">
        <f ca="true">+IF(OFFSET('Water Data'!$C$30,0,10*ROW('Water Data'!C20))="","",OFFSET('Water Data'!$C$30,0,10*ROW('Water Data'!C20)))</f>
        <v/>
      </c>
      <c r="BV26" s="36" t="str">
        <f ca="true">+IF(OFFSET('Water Data'!$D$28,0,10*ROW('Water Data'!D20))="","",OFFSET('Water Data'!$D$28,0,10*ROW('Water Data'!D20)))</f>
        <v/>
      </c>
      <c r="BW26" s="36" t="str">
        <f ca="true">+IF(OFFSET('Water Data'!$D$29,0,10*ROW('Water Data'!D20))="","",OFFSET('Water Data'!$D$29,0,10*ROW('Water Data'!D20)))</f>
        <v/>
      </c>
      <c r="BX26" s="36" t="str">
        <f ca="true">+IF(OFFSET('Water Data'!$D$30,0,10*ROW('Water Data'!D20))="","",OFFSET('Water Data'!$D$30,0,10*ROW('Water Data'!D20)))</f>
        <v/>
      </c>
      <c r="BY26" s="36" t="str">
        <f ca="true">+IF(OFFSET('Water Data'!$E$28,0,10*ROW('Water Data'!E20))="","",OFFSET('Water Data'!$E$28,0,10*ROW('Water Data'!E20)))</f>
        <v/>
      </c>
      <c r="BZ26" s="36" t="str">
        <f ca="true">+IF(OFFSET('Water Data'!$E$29,0,10*ROW('Water Data'!E20))="","",OFFSET('Water Data'!$E$29,0,10*ROW('Water Data'!E20)))</f>
        <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
      </c>
      <c r="CF26" s="36" t="str">
        <f ca="true">+IF(OFFSET('Water Data'!$G$29,0,10*ROW('Water Data'!G20))="","",OFFSET('Water Data'!$G$29,0,10*ROW('Water Data'!G20)))</f>
        <v/>
      </c>
      <c r="CG26" s="36" t="str">
        <f ca="true">+IF(OFFSET('Water Data'!$G$30,0,10*ROW('Water Data'!G20))="","",OFFSET('Water Data'!$G$30,0,10*ROW('Water Data'!G20)))</f>
        <v/>
      </c>
      <c r="CH26" s="36" t="str">
        <f ca="true">+IF(OFFSET('Water Data'!$H$28,0,10*ROW('Water Data'!H20))="","",OFFSET('Water Data'!$H$28,0,10*ROW('Water Data'!H20)))</f>
        <v/>
      </c>
      <c r="CI26" s="36" t="str">
        <f ca="true">+IF(OFFSET('Water Data'!$H$29,0,10*ROW('Water Data'!H20))="","",OFFSET('Water Data'!$H$29,0,10*ROW('Water Data'!H20)))</f>
        <v/>
      </c>
      <c r="CJ26" s="36" t="str">
        <f ca="true">+IF(OFFSET('Water Data'!$H$30,0,10*ROW('Water Data'!H20))="","",OFFSET('Water Data'!$H$30,0,10*ROW('Water Data'!H20)))</f>
        <v/>
      </c>
      <c r="CK26" s="36" t="str">
        <f ca="true">+IF(OFFSET('Sanitation Data'!$C$29,0,10*ROW('Sanitation Data'!C20))="","",OFFSET('Sanitation Data'!$C$29,0,10*ROW('Sanitation Data'!C20)))</f>
        <v/>
      </c>
      <c r="CL26" s="36" t="str">
        <f ca="true">+IF(OFFSET('Sanitation Data'!$C$30,0,10*ROW('Sanitation Data'!C20))="","",OFFSET('Sanitation Data'!$C$30,0,10*ROW('Sanitation Data'!C20)))</f>
        <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
      </c>
      <c r="DF26" s="36" t="str">
        <f ca="true">+IF(OFFSET('Sanitation Data'!$G$30,0,10*ROW('Sanitation Data'!G20))="","",OFFSET('Sanitation Data'!$G$30,0,10*ROW('Sanitation Data'!G20)))</f>
        <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
      </c>
      <c r="DK26" s="36" t="str">
        <f ca="true">+IF(OFFSET('Sanitation Data'!$H$30,0,10*ROW('Sanitation Data'!H20))="","",OFFSET('Sanitation Data'!$H$30,0,10*ROW('Sanitation Data'!H20)))</f>
        <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
      </c>
      <c r="DP26" s="36" t="str">
        <f ca="true">+IF(OFFSET('Hygiene Data'!$C$13,0,10*ROW('Hygiene Data'!C20))="","",OFFSET('Hygiene Data'!$C$13,0,10*ROW('Hygiene Data'!C20)))</f>
        <v/>
      </c>
      <c r="DQ26" s="36" t="str">
        <f ca="true">+IF(OFFSET('Hygiene Data'!$C$14,0,10*ROW('Hygiene Data'!C20))="","",OFFSET('Hygiene Data'!$C$14,0,10*ROW('Hygiene Data'!C20)))</f>
        <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
      </c>
      <c r="EB26" s="36" t="str">
        <f ca="true">+IF(OFFSET('Hygiene Data'!$G$13,0,10*ROW('Hygiene Data'!G20))="","",OFFSET('Hygiene Data'!$G$13,0,10*ROW('Hygiene Data'!G20)))</f>
        <v/>
      </c>
      <c r="EC26" s="36" t="str">
        <f ca="true">+IF(OFFSET('Hygiene Data'!$G$14,0,10*ROW('Hygiene Data'!G20))="","",OFFSET('Hygiene Data'!$G$14,0,10*ROW('Hygiene Data'!G20)))</f>
        <v/>
      </c>
      <c r="ED26" s="36" t="str">
        <f ca="true">+IF(OFFSET('Hygiene Data'!$H$12,0,10*ROW('Hygiene Data'!H20))="","",OFFSET('Hygiene Data'!$H$12,0,10*ROW('Hygiene Data'!H20)))</f>
        <v/>
      </c>
      <c r="EE26" s="36" t="str">
        <f ca="true">+IF(OFFSET('Hygiene Data'!$H$13,0,10*ROW('Hygiene Data'!H20))="","",OFFSET('Hygiene Data'!$H$13,0,10*ROW('Hygiene Data'!H20)))</f>
        <v/>
      </c>
      <c r="EF26" s="36" t="str">
        <f ca="true">+IF(OFFSET('Hygiene Data'!$H$14,0,10*ROW('Hygiene Data'!H20))="","",OFFSET('Hygiene Data'!$H$14,0,10*ROW('Hygiene Data'!H20)))</f>
        <v/>
      </c>
    </row>
    <row r="27" x14ac:dyDescent="0.2">
      <c r="A27" s="59" t="str">
        <f ca="true">+IF(OFFSET('Water Data'!$B$1,0,10*ROW('Water Data'!B21))="","",OFFSET('Water Data'!$B$1,0,10*ROW('Water Data'!B21)))</f>
        <v/>
      </c>
      <c r="B27" s="59" t="str">
        <f ca="true">+IF(OFFSET('Water Data'!$A$3,0,10*ROW('Water Data'!A21))="","",OFFSET('Water Data'!$A$3,0,10*ROW('Water Data'!A21)))</f>
        <v/>
      </c>
      <c r="C27" s="59" t="str">
        <f ca="true">+IF(OFFSET('Water Data'!$C$3,0,10*ROW('Water Data'!C21))="","",OFFSET('Water Data'!$C$3,0,10*ROW('Water Data'!C21)))</f>
        <v/>
      </c>
      <c r="D27" s="25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
      </c>
      <c r="CA27" s="36" t="str">
        <f ca="true">+IF(OFFSET('Water Data'!$E$30,0,10*ROW('Water Data'!E21))="","",OFFSET('Water Data'!$E$30,0,10*ROW('Water Data'!E21)))</f>
        <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
      </c>
      <c r="B28" s="59" t="str">
        <f ca="true">+IF(OFFSET('Water Data'!$A$3,0,10*ROW('Water Data'!A22))="","",OFFSET('Water Data'!$A$3,0,10*ROW('Water Data'!A22)))</f>
        <v/>
      </c>
      <c r="C28" s="59" t="str">
        <f ca="true">+IF(OFFSET('Water Data'!$C$3,0,10*ROW('Water Data'!C22))="","",OFFSET('Water Data'!$C$3,0,10*ROW('Water Data'!C22)))</f>
        <v/>
      </c>
      <c r="D28" s="25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
      </c>
      <c r="BT28" s="36" t="str">
        <f ca="true">+IF(OFFSET('Water Data'!$C$29,0,10*ROW('Water Data'!C22))="","",OFFSET('Water Data'!$C$29,0,10*ROW('Water Data'!C22)))</f>
        <v/>
      </c>
      <c r="BU28" s="36" t="str">
        <f ca="true">+IF(OFFSET('Water Data'!$C$30,0,10*ROW('Water Data'!C22))="","",OFFSET('Water Data'!$C$30,0,10*ROW('Water Data'!C22)))</f>
        <v/>
      </c>
      <c r="BV28" s="36" t="str">
        <f ca="true">+IF(OFFSET('Water Data'!$D$28,0,10*ROW('Water Data'!D22))="","",OFFSET('Water Data'!$D$28,0,10*ROW('Water Data'!D22)))</f>
        <v/>
      </c>
      <c r="BW28" s="36" t="str">
        <f ca="true">+IF(OFFSET('Water Data'!$D$29,0,10*ROW('Water Data'!D22))="","",OFFSET('Water Data'!$D$29,0,10*ROW('Water Data'!D22)))</f>
        <v/>
      </c>
      <c r="BX28" s="36" t="str">
        <f ca="true">+IF(OFFSET('Water Data'!$D$30,0,10*ROW('Water Data'!D22))="","",OFFSET('Water Data'!$D$30,0,10*ROW('Water Data'!D22)))</f>
        <v/>
      </c>
      <c r="BY28" s="36" t="str">
        <f ca="true">+IF(OFFSET('Water Data'!$E$28,0,10*ROW('Water Data'!E22))="","",OFFSET('Water Data'!$E$28,0,10*ROW('Water Data'!E22)))</f>
        <v/>
      </c>
      <c r="BZ28" s="36" t="str">
        <f ca="true">+IF(OFFSET('Water Data'!$E$29,0,10*ROW('Water Data'!E22))="","",OFFSET('Water Data'!$E$29,0,10*ROW('Water Data'!E22)))</f>
        <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
      </c>
      <c r="CF28" s="36" t="str">
        <f ca="true">+IF(OFFSET('Water Data'!$G$29,0,10*ROW('Water Data'!G22))="","",OFFSET('Water Data'!$G$29,0,10*ROW('Water Data'!G22)))</f>
        <v/>
      </c>
      <c r="CG28" s="36" t="str">
        <f ca="true">+IF(OFFSET('Water Data'!$G$30,0,10*ROW('Water Data'!G22))="","",OFFSET('Water Data'!$G$30,0,10*ROW('Water Data'!G22)))</f>
        <v/>
      </c>
      <c r="CH28" s="36" t="str">
        <f ca="true">+IF(OFFSET('Water Data'!$H$28,0,10*ROW('Water Data'!H22))="","",OFFSET('Water Data'!$H$28,0,10*ROW('Water Data'!H22)))</f>
        <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
      </c>
      <c r="B29" s="59" t="str">
        <f ca="true">+IF(OFFSET('Water Data'!$A$3,0,10*ROW('Water Data'!A23))="","",OFFSET('Water Data'!$A$3,0,10*ROW('Water Data'!A23)))</f>
        <v/>
      </c>
      <c r="C29" s="59" t="str">
        <f ca="true">+IF(OFFSET('Water Data'!$C$3,0,10*ROW('Water Data'!C23))="","",OFFSET('Water Data'!$C$3,0,10*ROW('Water Data'!C23)))</f>
        <v/>
      </c>
      <c r="D29" s="25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
      </c>
      <c r="CA29" s="36" t="str">
        <f ca="true">+IF(OFFSET('Water Data'!$E$30,0,10*ROW('Water Data'!E23))="","",OFFSET('Water Data'!$E$30,0,10*ROW('Water Data'!E23)))</f>
        <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
      </c>
      <c r="B30" s="59" t="str">
        <f ca="true">+IF(OFFSET('Water Data'!$A$3,0,10*ROW('Water Data'!A24))="","",OFFSET('Water Data'!$A$3,0,10*ROW('Water Data'!A24)))</f>
        <v/>
      </c>
      <c r="C30" s="59" t="str">
        <f ca="true">+IF(OFFSET('Water Data'!$C$3,0,10*ROW('Water Data'!C24))="","",OFFSET('Water Data'!$C$3,0,10*ROW('Water Data'!C24)))</f>
        <v/>
      </c>
      <c r="D30" s="25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
      </c>
      <c r="BT30" s="36" t="str">
        <f ca="true">+IF(OFFSET('Water Data'!$C$29,0,10*ROW('Water Data'!C24))="","",OFFSET('Water Data'!$C$29,0,10*ROW('Water Data'!C24)))</f>
        <v/>
      </c>
      <c r="BU30" s="36" t="str">
        <f ca="true">+IF(OFFSET('Water Data'!$C$30,0,10*ROW('Water Data'!C24))="","",OFFSET('Water Data'!$C$30,0,10*ROW('Water Data'!C24)))</f>
        <v/>
      </c>
      <c r="BV30" s="36" t="str">
        <f ca="true">+IF(OFFSET('Water Data'!$D$28,0,10*ROW('Water Data'!D24))="","",OFFSET('Water Data'!$D$28,0,10*ROW('Water Data'!D24)))</f>
        <v/>
      </c>
      <c r="BW30" s="36" t="str">
        <f ca="true">+IF(OFFSET('Water Data'!$D$29,0,10*ROW('Water Data'!D24))="","",OFFSET('Water Data'!$D$29,0,10*ROW('Water Data'!D24)))</f>
        <v/>
      </c>
      <c r="BX30" s="36" t="str">
        <f ca="true">+IF(OFFSET('Water Data'!$D$30,0,10*ROW('Water Data'!D24))="","",OFFSET('Water Data'!$D$30,0,10*ROW('Water Data'!D24)))</f>
        <v/>
      </c>
      <c r="BY30" s="36" t="str">
        <f ca="true">+IF(OFFSET('Water Data'!$E$28,0,10*ROW('Water Data'!E24))="","",OFFSET('Water Data'!$E$28,0,10*ROW('Water Data'!E24)))</f>
        <v/>
      </c>
      <c r="BZ30" s="36" t="str">
        <f ca="true">+IF(OFFSET('Water Data'!$E$29,0,10*ROW('Water Data'!E24))="","",OFFSET('Water Data'!$E$29,0,10*ROW('Water Data'!E24)))</f>
        <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
      </c>
      <c r="CF30" s="36" t="str">
        <f ca="true">+IF(OFFSET('Water Data'!$G$29,0,10*ROW('Water Data'!G24))="","",OFFSET('Water Data'!$G$29,0,10*ROW('Water Data'!G24)))</f>
        <v/>
      </c>
      <c r="CG30" s="36" t="str">
        <f ca="true">+IF(OFFSET('Water Data'!$G$30,0,10*ROW('Water Data'!G24))="","",OFFSET('Water Data'!$G$30,0,10*ROW('Water Data'!G24)))</f>
        <v/>
      </c>
      <c r="CH30" s="36" t="str">
        <f ca="true">+IF(OFFSET('Water Data'!$H$28,0,10*ROW('Water Data'!H24))="","",OFFSET('Water Data'!$H$28,0,10*ROW('Water Data'!H24)))</f>
        <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Data'!B27))="","",OFFSET('Water Data'!$B$1,0,10*ROW('Water Data'!B27)))</f>
        <v/>
      </c>
      <c r="B31" s="59" t="str">
        <f ca="true">+IF(OFFSET('Water Data'!$A$3,0,10*ROW('Water Data'!A27))="","",OFFSET('Water Data'!$A$3,0,10*ROW('Water Data'!A27)))</f>
        <v/>
      </c>
      <c r="C31" s="59" t="str">
        <f ca="true">+IF(OFFSET('Water Data'!$C$3,0,10*ROW('Water Data'!C27))="","",OFFSET('Water Data'!$C$3,0,10*ROW('Water Data'!C27)))</f>
        <v/>
      </c>
      <c r="D31" s="25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
      </c>
    </row>
    <row r="32" x14ac:dyDescent="0.2">
      <c r="A32" s="59" t="str">
        <f ca="true">+IF(OFFSET('Water Data'!$B$1,0,10*ROW('Water Data'!B29))="","",OFFSET('Water Data'!$B$1,0,10*ROW('Water Data'!B29)))</f>
        <v/>
      </c>
      <c r="B32" s="59" t="str">
        <f ca="true">+IF(OFFSET('Water Data'!$A$3,0,10*ROW('Water Data'!A29))="","",OFFSET('Water Data'!$A$3,0,10*ROW('Water Data'!A29)))</f>
        <v/>
      </c>
      <c r="C32" s="59" t="str">
        <f ca="true">+IF(OFFSET('Water Data'!$C$3,0,10*ROW('Water Data'!C29))="","",OFFSET('Water Data'!$C$3,0,10*ROW('Water Data'!C29)))</f>
        <v/>
      </c>
      <c r="D32" s="25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true">+IF(OFFSET('Water Data'!$C$28,0,10*ROW('Water Data'!C26))="","",OFFSET('Water Data'!$C$28,0,10*ROW('Water Data'!C26)))</f>
        <v/>
      </c>
      <c r="BT32" s="36" t="str">
        <f ca="true">+IF(OFFSET('Water Data'!$C$29,0,10*ROW('Water Data'!C26))="","",OFFSET('Water Data'!$C$29,0,10*ROW('Water Data'!C26)))</f>
        <v/>
      </c>
      <c r="BU32" s="36" t="str">
        <f ca="true">+IF(OFFSET('Water Data'!$C$30,0,10*ROW('Water Data'!C26))="","",OFFSET('Water Data'!$C$30,0,10*ROW('Water Data'!C26)))</f>
        <v/>
      </c>
      <c r="BV32" s="36" t="str">
        <f ca="true">+IF(OFFSET('Water Data'!$D$28,0,10*ROW('Water Data'!D26))="","",OFFSET('Water Data'!$D$28,0,10*ROW('Water Data'!D26)))</f>
        <v/>
      </c>
      <c r="BW32" s="36" t="str">
        <f ca="true">+IF(OFFSET('Water Data'!$D$29,0,10*ROW('Water Data'!D26))="","",OFFSET('Water Data'!$D$29,0,10*ROW('Water Data'!D26)))</f>
        <v/>
      </c>
      <c r="BX32" s="36" t="str">
        <f ca="true">+IF(OFFSET('Water Data'!$D$30,0,10*ROW('Water Data'!D26))="","",OFFSET('Water Data'!$D$30,0,10*ROW('Water Data'!D26)))</f>
        <v/>
      </c>
      <c r="BY32" s="36" t="str">
        <f ca="true">+IF(OFFSET('Water Data'!$E$28,0,10*ROW('Water Data'!E26))="","",OFFSET('Water Data'!$E$28,0,10*ROW('Water Data'!E26)))</f>
        <v/>
      </c>
      <c r="BZ32" s="36" t="str">
        <f ca="true">+IF(OFFSET('Water Data'!$E$29,0,10*ROW('Water Data'!E26))="","",OFFSET('Water Data'!$E$29,0,10*ROW('Water Data'!E26)))</f>
        <v/>
      </c>
      <c r="CA32" s="36" t="str">
        <f ca="true">+IF(OFFSET('Water Data'!$E$30,0,10*ROW('Water Data'!E26))="","",OFFSET('Water Data'!$E$30,0,10*ROW('Water Data'!E26)))</f>
        <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
      </c>
      <c r="CF32" s="36" t="str">
        <f ca="true">+IF(OFFSET('Water Data'!$G$29,0,10*ROW('Water Data'!G26))="","",OFFSET('Water Data'!$G$29,0,10*ROW('Water Data'!G26)))</f>
        <v/>
      </c>
      <c r="CG32" s="36" t="str">
        <f ca="true">+IF(OFFSET('Water Data'!$G$30,0,10*ROW('Water Data'!G26))="","",OFFSET('Water Data'!$G$30,0,10*ROW('Water Data'!G26)))</f>
        <v/>
      </c>
      <c r="CH32" s="36" t="str">
        <f ca="true">+IF(OFFSET('Water Data'!$H$28,0,10*ROW('Water Data'!H26))="","",OFFSET('Water Data'!$H$28,0,10*ROW('Water Data'!H26)))</f>
        <v/>
      </c>
      <c r="CI32" s="36" t="str">
        <f ca="true">+IF(OFFSET('Water Data'!$H$29,0,10*ROW('Water Data'!H26))="","",OFFSET('Water Data'!$H$29,0,10*ROW('Water Data'!H26)))</f>
        <v/>
      </c>
      <c r="CJ32" s="36" t="str">
        <f ca="true">+IF(OFFSET('Water Data'!$H$30,0,10*ROW('Water Data'!H26))="","",OFFSET('Water Data'!$H$30,0,10*ROW('Water Data'!H26)))</f>
        <v/>
      </c>
      <c r="CK32" s="36" t="str">
        <f ca="true">+IF(OFFSET('Sanitation Data'!$C$29,0,10*ROW('Sanitation Data'!C26))="","",OFFSET('Sanitation Data'!$C$29,0,10*ROW('Sanitation Data'!C26)))</f>
        <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
      </c>
      <c r="CP32" s="36" t="str">
        <f ca="true">+IF(OFFSET('Sanitation Data'!$D$29,0,10*ROW('Sanitation Data'!D26))="","",OFFSET('Sanitation Data'!$D$29,0,10*ROW('Sanitation Data'!D26)))</f>
        <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
      </c>
      <c r="CU32" s="36" t="str">
        <f ca="true">+IF(OFFSET('Sanitation Data'!$E$29,0,10*ROW('Sanitation Data'!E26))="","",OFFSET('Sanitation Data'!$E$29,0,10*ROW('Sanitation Data'!E26)))</f>
        <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
      </c>
      <c r="DJ32" s="36" t="str">
        <f ca="true">+IF(OFFSET('Sanitation Data'!$H$29,0,10*ROW('Sanitation Data'!H26))="","",OFFSET('Sanitation Data'!$H$29,0,10*ROW('Sanitation Data'!H26)))</f>
        <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
      </c>
      <c r="DO32" s="36" t="str">
        <f ca="true">+IF(OFFSET('Hygiene Data'!$C$12,0,10*ROW('Hygiene Data'!C26))="","",OFFSET('Hygiene Data'!$C$12,0,10*ROW('Hygiene Data'!C26)))</f>
        <v/>
      </c>
      <c r="DP32" s="36" t="str">
        <f ca="true">+IF(OFFSET('Hygiene Data'!$C$13,0,10*ROW('Hygiene Data'!C26))="","",OFFSET('Hygiene Data'!$C$13,0,10*ROW('Hygiene Data'!C26)))</f>
        <v/>
      </c>
      <c r="DQ32" s="36" t="str">
        <f ca="true">+IF(OFFSET('Hygiene Data'!$C$14,0,10*ROW('Hygiene Data'!C26))="","",OFFSET('Hygiene Data'!$C$14,0,10*ROW('Hygiene Data'!C26)))</f>
        <v/>
      </c>
      <c r="DR32" s="36" t="str">
        <f ca="true">+IF(OFFSET('Hygiene Data'!$D$12,0,10*ROW('Hygiene Data'!D26))="","",OFFSET('Hygiene Data'!$D$12,0,10*ROW('Hygiene Data'!D26)))</f>
        <v/>
      </c>
      <c r="DS32" s="36" t="str">
        <f ca="true">+IF(OFFSET('Hygiene Data'!$D$13,0,10*ROW('Hygiene Data'!D26))="","",OFFSET('Hygiene Data'!$D$13,0,10*ROW('Hygiene Data'!D26)))</f>
        <v/>
      </c>
      <c r="DT32" s="36" t="str">
        <f ca="true">+IF(OFFSET('Hygiene Data'!$D$14,0,10*ROW('Hygiene Data'!D26))="","",OFFSET('Hygiene Data'!$D$14,0,10*ROW('Hygiene Data'!D26)))</f>
        <v/>
      </c>
      <c r="DU32" s="36" t="str">
        <f ca="true">+IF(OFFSET('Hygiene Data'!$E$12,0,10*ROW('Hygiene Data'!E26))="","",OFFSET('Hygiene Data'!$E$12,0,10*ROW('Hygiene Data'!E26)))</f>
        <v/>
      </c>
      <c r="DV32" s="36" t="str">
        <f ca="true">+IF(OFFSET('Hygiene Data'!$E$13,0,10*ROW('Hygiene Data'!E26))="","",OFFSET('Hygiene Data'!$E$13,0,10*ROW('Hygiene Data'!E26)))</f>
        <v/>
      </c>
      <c r="DW32" s="36" t="str">
        <f ca="true">+IF(OFFSET('Hygiene Data'!$E$14,0,10*ROW('Hygiene Data'!E26))="","",OFFSET('Hygiene Data'!$E$14,0,10*ROW('Hygiene Data'!E26)))</f>
        <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
      </c>
      <c r="EB32" s="36" t="str">
        <f ca="true">+IF(OFFSET('Hygiene Data'!$G$13,0,10*ROW('Hygiene Data'!G26))="","",OFFSET('Hygiene Data'!$G$13,0,10*ROW('Hygiene Data'!G26)))</f>
        <v/>
      </c>
      <c r="EC32" s="36" t="str">
        <f ca="true">+IF(OFFSET('Hygiene Data'!$G$14,0,10*ROW('Hygiene Data'!G26))="","",OFFSET('Hygiene Data'!$G$14,0,10*ROW('Hygiene Data'!G26)))</f>
        <v/>
      </c>
      <c r="ED32" s="36" t="str">
        <f ca="true">+IF(OFFSET('Hygiene Data'!$H$12,0,10*ROW('Hygiene Data'!H26))="","",OFFSET('Hygiene Data'!$H$12,0,10*ROW('Hygiene Data'!H26)))</f>
        <v/>
      </c>
      <c r="EE32" s="36" t="str">
        <f ca="true">+IF(OFFSET('Hygiene Data'!$H$13,0,10*ROW('Hygiene Data'!H26))="","",OFFSET('Hygiene Data'!$H$13,0,10*ROW('Hygiene Data'!H26)))</f>
        <v/>
      </c>
      <c r="EF32" s="36" t="str">
        <f ca="true">+IF(OFFSET('Hygiene Data'!$H$14,0,10*ROW('Hygiene Data'!H26))="","",OFFSET('Hygiene Data'!$H$14,0,10*ROW('Hygiene Data'!H26)))</f>
        <v/>
      </c>
    </row>
    <row r="33" x14ac:dyDescent="0.2">
      <c r="A33" s="59" t="str">
        <f ca="true">+IF(OFFSET('Water Data'!$B$1,0,10*ROW('Water Data'!B30))="","",OFFSET('Water Data'!$B$1,0,10*ROW('Water Data'!B30)))</f>
        <v/>
      </c>
      <c r="B33" s="59" t="str">
        <f ca="true">+IF(OFFSET('Water Data'!$A$3,0,10*ROW('Water Data'!A30))="","",OFFSET('Water Data'!$A$3,0,10*ROW('Water Data'!A30)))</f>
        <v/>
      </c>
      <c r="C33" s="59" t="str">
        <f ca="true">+IF(OFFSET('Water Data'!$C$3,0,10*ROW('Water Data'!C30))="","",OFFSET('Water Data'!$C$3,0,10*ROW('Water Data'!C30)))</f>
        <v/>
      </c>
      <c r="D33" s="25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Data'!B31))="","",OFFSET('Water Data'!$B$1,0,10*ROW('Water Data'!B31)))</f>
        <v/>
      </c>
      <c r="B34" s="59" t="str">
        <f ca="true">+IF(OFFSET('Water Data'!$A$3,0,10*ROW('Water Data'!A31))="","",OFFSET('Water Data'!$A$3,0,10*ROW('Water Data'!A31)))</f>
        <v/>
      </c>
      <c r="C34" s="59" t="str">
        <f ca="true">+IF(OFFSET('Water Data'!$C$3,0,10*ROW('Water Data'!C31))="","",OFFSET('Water Data'!$C$3,0,10*ROW('Water Data'!C31)))</f>
        <v/>
      </c>
      <c r="D34" s="25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Data'!B32))="","",OFFSET('Water Data'!$B$1,0,10*ROW('Water Data'!B32)))</f>
        <v/>
      </c>
      <c r="B35" s="59" t="str">
        <f ca="true">+IF(OFFSET('Water Data'!$A$3,0,10*ROW('Water Data'!A32))="","",OFFSET('Water Data'!$A$3,0,10*ROW('Water Data'!A32)))</f>
        <v/>
      </c>
      <c r="C35" s="59" t="str">
        <f ca="true">+IF(OFFSET('Water Data'!$C$3,0,10*ROW('Water Data'!C32))="","",OFFSET('Water Data'!$C$3,0,10*ROW('Water Data'!C32)))</f>
        <v/>
      </c>
      <c r="D35" s="25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Data'!B33))="","",OFFSET('Water Data'!$B$1,0,10*ROW('Water Data'!B33)))</f>
        <v/>
      </c>
      <c r="B36" s="59" t="str">
        <f ca="true">+IF(OFFSET('Water Data'!$A$3,0,10*ROW('Water Data'!A33))="","",OFFSET('Water Data'!$A$3,0,10*ROW('Water Data'!A33)))</f>
        <v/>
      </c>
      <c r="C36" s="59" t="str">
        <f ca="true">+IF(OFFSET('Water Data'!$C$3,0,10*ROW('Water Data'!C33))="","",OFFSET('Water Data'!$C$3,0,10*ROW('Water Data'!C33)))</f>
        <v/>
      </c>
      <c r="D36" s="25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Data'!B34))="","",OFFSET('Water Data'!$B$1,0,10*ROW('Water Data'!B34)))</f>
        <v/>
      </c>
      <c r="B37" s="59" t="str">
        <f ca="true">+IF(OFFSET('Water Data'!$A$3,0,10*ROW('Water Data'!A34))="","",OFFSET('Water Data'!$A$3,0,10*ROW('Water Data'!A34)))</f>
        <v/>
      </c>
      <c r="C37" s="59" t="str">
        <f ca="true">+IF(OFFSET('Water Data'!$C$3,0,10*ROW('Water Data'!C34))="","",OFFSET('Water Data'!$C$3,0,10*ROW('Water Data'!C34)))</f>
        <v/>
      </c>
      <c r="D37" s="25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Data'!B35))="","",OFFSET('Water Data'!$B$1,0,10*ROW('Water Data'!B35)))</f>
        <v/>
      </c>
      <c r="B38" s="59" t="str">
        <f ca="true">+IF(OFFSET('Water Data'!$A$3,0,10*ROW('Water Data'!A35))="","",OFFSET('Water Data'!$A$3,0,10*ROW('Water Data'!A35)))</f>
        <v/>
      </c>
      <c r="C38" s="59" t="str">
        <f ca="true">+IF(OFFSET('Water Data'!$C$3,0,10*ROW('Water Data'!C35))="","",OFFSET('Water Data'!$C$3,0,10*ROW('Water Data'!C35)))</f>
        <v/>
      </c>
      <c r="D38" s="25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31" t="s">
        <v>29</v>
      </c>
      <c r="B1" s="332" t="s">
        <v>179</v>
      </c>
      <c r="C1" s="571" t="s">
        <v>180</v>
      </c>
      <c r="D1" s="572"/>
      <c r="E1" s="572"/>
      <c r="F1" s="572"/>
      <c r="G1" s="572"/>
      <c r="H1" s="573"/>
      <c r="I1" s="11"/>
      <c r="J1" s="11"/>
      <c r="K1" s="331" t="s">
        <v>29</v>
      </c>
      <c r="L1" s="332" t="s">
        <v>181</v>
      </c>
      <c r="M1" s="571" t="s">
        <v>180</v>
      </c>
      <c r="N1" s="572"/>
      <c r="O1" s="572"/>
      <c r="P1" s="572"/>
      <c r="Q1" s="572"/>
      <c r="R1" s="573"/>
      <c r="S1" s="11"/>
      <c r="T1" s="11"/>
      <c r="U1" s="331" t="s">
        <v>29</v>
      </c>
      <c r="V1" s="332" t="s">
        <v>182</v>
      </c>
      <c r="W1" s="571" t="s">
        <v>180</v>
      </c>
      <c r="X1" s="572"/>
      <c r="Y1" s="572"/>
      <c r="Z1" s="572"/>
      <c r="AA1" s="572"/>
      <c r="AB1" s="573"/>
      <c r="AC1" s="11"/>
      <c r="AD1" s="11"/>
      <c r="AE1" s="331" t="s">
        <v>29</v>
      </c>
      <c r="AF1" s="332" t="s">
        <v>183</v>
      </c>
      <c r="AG1" s="571" t="s">
        <v>180</v>
      </c>
      <c r="AH1" s="572"/>
      <c r="AI1" s="572"/>
      <c r="AJ1" s="572"/>
      <c r="AK1" s="572"/>
      <c r="AL1" s="573"/>
      <c r="AM1" s="11"/>
      <c r="AN1" s="11"/>
      <c r="AO1" s="331" t="s">
        <v>29</v>
      </c>
      <c r="AP1" s="429" t="s">
        <v>234</v>
      </c>
      <c r="AQ1" s="571" t="str">
        <f>AG1</f>
        <v>Peru</v>
      </c>
      <c r="AR1" s="572"/>
      <c r="AS1" s="572"/>
      <c r="AT1" s="572"/>
      <c r="AU1" s="572"/>
      <c r="AV1" s="573"/>
      <c r="AW1" s="11"/>
      <c r="AX1" s="11"/>
      <c r="AZ1" s="433"/>
      <c r="BA1" s="579"/>
      <c r="BB1" s="579"/>
      <c r="BC1" s="579"/>
      <c r="BD1" s="579"/>
      <c r="BE1" s="579"/>
      <c r="BF1" s="579"/>
    </row>
    <row r="2" x14ac:dyDescent="0.25">
      <c r="A2" s="333" t="s">
        <v>184</v>
      </c>
      <c r="B2" s="334"/>
      <c r="C2" s="574"/>
      <c r="D2" s="574"/>
      <c r="E2" s="574"/>
      <c r="F2" s="574"/>
      <c r="G2" s="574"/>
      <c r="H2" s="575"/>
      <c r="I2" s="11"/>
      <c r="J2" s="11"/>
      <c r="K2" s="333" t="s">
        <v>185</v>
      </c>
      <c r="L2" s="334"/>
      <c r="M2" s="574"/>
      <c r="N2" s="574"/>
      <c r="O2" s="574"/>
      <c r="P2" s="574"/>
      <c r="Q2" s="574"/>
      <c r="R2" s="575"/>
      <c r="S2" s="11"/>
      <c r="T2" s="11"/>
      <c r="U2" s="333" t="s">
        <v>186</v>
      </c>
      <c r="V2" s="334"/>
      <c r="W2" s="574"/>
      <c r="X2" s="574"/>
      <c r="Y2" s="574"/>
      <c r="Z2" s="574"/>
      <c r="AA2" s="574"/>
      <c r="AB2" s="575"/>
      <c r="AC2" s="11"/>
      <c r="AD2" s="11"/>
      <c r="AE2" s="333" t="s">
        <v>187</v>
      </c>
      <c r="AF2" s="334"/>
      <c r="AG2" s="574"/>
      <c r="AH2" s="574"/>
      <c r="AI2" s="574"/>
      <c r="AJ2" s="574"/>
      <c r="AK2" s="574"/>
      <c r="AL2" s="575"/>
      <c r="AM2" s="11"/>
      <c r="AN2" s="11"/>
      <c r="AO2" s="440" t="s">
        <v>235</v>
      </c>
      <c r="AP2" s="334"/>
      <c r="AQ2" s="574"/>
      <c r="AR2" s="574"/>
      <c r="AS2" s="574"/>
      <c r="AT2" s="574"/>
      <c r="AU2" s="574"/>
      <c r="AV2" s="575"/>
      <c r="AW2" s="11"/>
      <c r="AX2" s="11"/>
      <c r="BA2" s="579"/>
      <c r="BB2" s="579"/>
      <c r="BC2" s="579"/>
      <c r="BD2" s="579"/>
      <c r="BE2" s="579"/>
      <c r="BF2" s="579"/>
    </row>
    <row r="3" x14ac:dyDescent="0.25">
      <c r="A3" s="335" t="s">
        <v>188</v>
      </c>
      <c r="B3" s="336"/>
      <c r="C3" s="576">
        <v>2006</v>
      </c>
      <c r="D3" s="577"/>
      <c r="E3" s="577"/>
      <c r="F3" s="577"/>
      <c r="G3" s="577"/>
      <c r="H3" s="578"/>
      <c r="I3" s="11"/>
      <c r="J3" s="11"/>
      <c r="K3" s="335" t="s">
        <v>188</v>
      </c>
      <c r="L3" s="336"/>
      <c r="M3" s="576">
        <v>2010</v>
      </c>
      <c r="N3" s="577"/>
      <c r="O3" s="577"/>
      <c r="P3" s="577"/>
      <c r="Q3" s="577"/>
      <c r="R3" s="578"/>
      <c r="S3" s="11"/>
      <c r="T3" s="11"/>
      <c r="U3" s="335" t="s">
        <v>188</v>
      </c>
      <c r="V3" s="336"/>
      <c r="W3" s="576">
        <v>2013</v>
      </c>
      <c r="X3" s="577"/>
      <c r="Y3" s="577"/>
      <c r="Z3" s="577"/>
      <c r="AA3" s="577"/>
      <c r="AB3" s="578"/>
      <c r="AC3" s="11"/>
      <c r="AD3" s="11"/>
      <c r="AE3" s="335" t="s">
        <v>188</v>
      </c>
      <c r="AF3" s="336"/>
      <c r="AG3" s="576">
        <v>2015</v>
      </c>
      <c r="AH3" s="577"/>
      <c r="AI3" s="577"/>
      <c r="AJ3" s="577"/>
      <c r="AK3" s="577"/>
      <c r="AL3" s="578"/>
      <c r="AM3" s="11"/>
      <c r="AN3" s="11"/>
      <c r="AO3" s="335" t="s">
        <v>236</v>
      </c>
      <c r="AP3" s="336"/>
      <c r="AQ3" s="576">
        <v>2016</v>
      </c>
      <c r="AR3" s="577"/>
      <c r="AS3" s="577"/>
      <c r="AT3" s="577"/>
      <c r="AU3" s="577"/>
      <c r="AV3" s="578"/>
      <c r="AW3" s="11"/>
      <c r="AX3" s="11"/>
      <c r="BA3" s="579"/>
      <c r="BB3" s="579"/>
      <c r="BC3" s="579"/>
      <c r="BD3" s="579"/>
      <c r="BE3" s="579"/>
      <c r="BF3" s="579"/>
    </row>
    <row r="4" s="4" customFormat="true" ht="18" customHeight="true" x14ac:dyDescent="0.25">
      <c r="A4" s="337" t="s">
        <v>226</v>
      </c>
      <c r="B4" s="338" t="s">
        <v>57</v>
      </c>
      <c r="C4" s="339" t="s">
        <v>7</v>
      </c>
      <c r="D4" s="340" t="s">
        <v>1</v>
      </c>
      <c r="E4" s="340" t="s">
        <v>2</v>
      </c>
      <c r="F4" s="340" t="s">
        <v>16</v>
      </c>
      <c r="G4" s="340" t="s">
        <v>17</v>
      </c>
      <c r="H4" s="341" t="s">
        <v>18</v>
      </c>
      <c r="I4" s="26"/>
      <c r="J4" s="26"/>
      <c r="K4" s="337" t="s">
        <v>226</v>
      </c>
      <c r="L4" s="338" t="s">
        <v>57</v>
      </c>
      <c r="M4" s="339" t="s">
        <v>7</v>
      </c>
      <c r="N4" s="340" t="s">
        <v>1</v>
      </c>
      <c r="O4" s="340" t="s">
        <v>2</v>
      </c>
      <c r="P4" s="340" t="s">
        <v>16</v>
      </c>
      <c r="Q4" s="340" t="s">
        <v>17</v>
      </c>
      <c r="R4" s="341" t="s">
        <v>18</v>
      </c>
      <c r="S4" s="26"/>
      <c r="T4" s="26"/>
      <c r="U4" s="337" t="s">
        <v>226</v>
      </c>
      <c r="V4" s="338" t="s">
        <v>57</v>
      </c>
      <c r="W4" s="339" t="s">
        <v>7</v>
      </c>
      <c r="X4" s="340" t="s">
        <v>1</v>
      </c>
      <c r="Y4" s="340" t="s">
        <v>2</v>
      </c>
      <c r="Z4" s="340" t="s">
        <v>16</v>
      </c>
      <c r="AA4" s="340" t="s">
        <v>17</v>
      </c>
      <c r="AB4" s="341" t="s">
        <v>18</v>
      </c>
      <c r="AC4" s="26"/>
      <c r="AD4" s="26"/>
      <c r="AE4" s="337" t="s">
        <v>226</v>
      </c>
      <c r="AF4" s="338" t="s">
        <v>57</v>
      </c>
      <c r="AG4" s="339" t="s">
        <v>7</v>
      </c>
      <c r="AH4" s="340" t="s">
        <v>1</v>
      </c>
      <c r="AI4" s="340" t="s">
        <v>2</v>
      </c>
      <c r="AJ4" s="340" t="s">
        <v>16</v>
      </c>
      <c r="AK4" s="340" t="s">
        <v>17</v>
      </c>
      <c r="AL4" s="341" t="s">
        <v>18</v>
      </c>
      <c r="AM4" s="26"/>
      <c r="AN4" s="26"/>
      <c r="AO4" s="337" t="s">
        <v>226</v>
      </c>
      <c r="AP4" s="338" t="s">
        <v>57</v>
      </c>
      <c r="AQ4" s="339" t="s">
        <v>7</v>
      </c>
      <c r="AR4" s="340" t="s">
        <v>1</v>
      </c>
      <c r="AS4" s="340" t="s">
        <v>2</v>
      </c>
      <c r="AT4" s="340" t="s">
        <v>16</v>
      </c>
      <c r="AU4" s="340" t="s">
        <v>17</v>
      </c>
      <c r="AV4" s="341" t="s">
        <v>18</v>
      </c>
      <c r="AW4" s="26"/>
      <c r="AX4" s="26"/>
      <c r="AY4" s="326"/>
      <c r="AZ4" s="326"/>
      <c r="BA4" s="433"/>
      <c r="BB4" s="433"/>
      <c r="BC4" s="433"/>
      <c r="BD4" s="433"/>
      <c r="BE4" s="433"/>
      <c r="BF4" s="433"/>
      <c r="BI4" s="326"/>
      <c r="BS4" s="326"/>
      <c r="CC4" s="326"/>
      <c r="CM4" s="326"/>
      <c r="CW4" s="326"/>
      <c r="DG4" s="326"/>
      <c r="DQ4" s="326"/>
      <c r="EA4" s="326"/>
      <c r="EK4" s="326"/>
      <c r="EU4" s="326"/>
      <c r="FE4" s="326"/>
      <c r="FO4" s="326"/>
      <c r="FY4" s="326"/>
      <c r="GI4" s="326"/>
      <c r="GS4" s="326"/>
      <c r="HC4" s="326"/>
      <c r="HM4" s="326"/>
      <c r="HW4" s="326"/>
    </row>
    <row r="5" s="4" customFormat="true" x14ac:dyDescent="0.25">
      <c r="A5" s="318"/>
      <c r="B5" s="15" t="s">
        <v>24</v>
      </c>
      <c r="C5" s="9"/>
      <c r="D5" s="9" t="str">
        <f>IF(COUNTA(D14)=0,"",D14)</f>
        <v/>
      </c>
      <c r="E5" s="9" t="str">
        <f>IF(COUNTA(E14)=0,"",E14)</f>
        <v/>
      </c>
      <c r="F5" s="9" t="str">
        <f>IF(COUNTA(F14)=0,"",F14)</f>
        <v/>
      </c>
      <c r="G5" s="9" t="str">
        <f>IF(COUNTA(G14)=0,"",G14)</f>
        <v/>
      </c>
      <c r="H5" s="33" t="str">
        <f>IF(COUNTA(H14)=0,"",H14)</f>
        <v/>
      </c>
      <c r="I5" s="26"/>
      <c r="J5" s="26"/>
      <c r="K5" s="318"/>
      <c r="L5" s="15" t="s">
        <v>24</v>
      </c>
      <c r="M5" s="9">
        <f t="shared" ref="M5:R5" si="0">IF(COUNTA(M14)=0,"",M14)</f>
        <v>0</v>
      </c>
      <c r="N5" s="9">
        <f t="shared" si="0"/>
        <v>0</v>
      </c>
      <c r="O5" s="9">
        <f t="shared" si="0"/>
        <v>0</v>
      </c>
      <c r="P5" s="9">
        <f t="shared" si="0"/>
        <v>0</v>
      </c>
      <c r="Q5" s="9">
        <f t="shared" si="0"/>
        <v>0</v>
      </c>
      <c r="R5" s="33" t="str">
        <f t="shared" si="0"/>
        <v/>
      </c>
      <c r="S5" s="26"/>
      <c r="T5" s="26"/>
      <c r="U5" s="318"/>
      <c r="V5" s="15" t="s">
        <v>24</v>
      </c>
      <c r="W5" s="9" t="str">
        <f t="shared" ref="W5:AB5" si="1">IF(COUNTA(W14)=0,"",W14)</f>
        <v/>
      </c>
      <c r="X5" s="9" t="str">
        <f t="shared" si="1"/>
        <v/>
      </c>
      <c r="Y5" s="9" t="str">
        <f t="shared" si="1"/>
        <v/>
      </c>
      <c r="Z5" s="9" t="str">
        <f t="shared" si="1"/>
        <v/>
      </c>
      <c r="AA5" s="9" t="str">
        <f t="shared" si="1"/>
        <v/>
      </c>
      <c r="AB5" s="33" t="str">
        <f t="shared" si="1"/>
        <v/>
      </c>
      <c r="AC5" s="26"/>
      <c r="AD5" s="26"/>
      <c r="AE5" s="318"/>
      <c r="AF5" s="15" t="s">
        <v>24</v>
      </c>
      <c r="AG5" s="9">
        <f t="shared" ref="AG5:AL5" si="2">IF(COUNTA(AG14)=0,"",AG14)</f>
        <v>0</v>
      </c>
      <c r="AH5" s="9">
        <f t="shared" si="2"/>
        <v>0</v>
      </c>
      <c r="AI5" s="9">
        <f t="shared" si="2"/>
        <v>0</v>
      </c>
      <c r="AJ5" s="9">
        <f t="shared" si="2"/>
        <v>0</v>
      </c>
      <c r="AK5" s="9">
        <f t="shared" si="2"/>
        <v>0</v>
      </c>
      <c r="AL5" s="33">
        <f t="shared" si="2"/>
        <v>0</v>
      </c>
      <c r="AM5" s="26"/>
      <c r="AN5" s="26"/>
      <c r="AO5" s="318"/>
      <c r="AP5" s="15" t="s">
        <v>24</v>
      </c>
      <c r="AQ5" s="9" t="str">
        <f t="shared" ref="AQ5:AV5" si="3">IF(COUNTA(AQ14)=0,"",AQ14)</f>
        <v/>
      </c>
      <c r="AR5" s="9" t="str">
        <f t="shared" si="3"/>
        <v/>
      </c>
      <c r="AS5" s="9" t="str">
        <f t="shared" si="3"/>
        <v/>
      </c>
      <c r="AT5" s="9" t="str">
        <f t="shared" si="3"/>
        <v/>
      </c>
      <c r="AU5" s="9" t="str">
        <f t="shared" si="3"/>
        <v/>
      </c>
      <c r="AV5" s="33" t="str">
        <f t="shared" si="3"/>
        <v/>
      </c>
      <c r="AW5" s="26"/>
      <c r="AX5" s="26"/>
      <c r="AY5" s="326"/>
      <c r="AZ5" s="326"/>
      <c r="BA5" s="433"/>
      <c r="BB5" s="433"/>
      <c r="BC5" s="433"/>
      <c r="BD5" s="433"/>
      <c r="BE5" s="433"/>
      <c r="BF5" s="433"/>
      <c r="BI5" s="326"/>
      <c r="BS5" s="326"/>
      <c r="CC5" s="326"/>
      <c r="CM5" s="326"/>
      <c r="CW5" s="326"/>
      <c r="DG5" s="326"/>
      <c r="DQ5" s="326"/>
      <c r="EA5" s="326"/>
      <c r="EK5" s="326"/>
      <c r="EU5" s="326"/>
      <c r="FE5" s="326"/>
      <c r="FO5" s="326"/>
      <c r="FY5" s="326"/>
      <c r="GI5" s="326"/>
      <c r="GS5" s="326"/>
      <c r="HC5" s="326"/>
      <c r="HM5" s="326"/>
      <c r="HW5" s="326"/>
    </row>
    <row r="6" s="4" customFormat="true" x14ac:dyDescent="0.25">
      <c r="A6" s="318"/>
      <c r="B6" s="15" t="s">
        <v>0</v>
      </c>
      <c r="C6" s="9"/>
      <c r="D6" s="9"/>
      <c r="E6" s="9"/>
      <c r="F6" s="9" t="str">
        <f>IF(COUNTA(F15:F20)=0,"",F15*(1-B15)+F16*(1-B16)+F17*(1-B17)+F18*(1-B18)+F19*(1-B19)+F20*(1-B20)+F21*(1-B21)+F22*(1-B22))</f>
        <v/>
      </c>
      <c r="G6" s="9"/>
      <c r="H6" s="33" t="str">
        <f>IF(COUNTA(H15:H20)=0,"",H15*(1-B15)+H16*(1-B16)+H17*(1-B17)+H18*(1-B18)+H19*(1-B19)+H20*(1-B20)+H21*(1-B21)+H22*(1-B22))</f>
        <v/>
      </c>
      <c r="I6" s="26"/>
      <c r="J6" s="26"/>
      <c r="K6" s="318"/>
      <c r="L6" s="15" t="s">
        <v>0</v>
      </c>
      <c r="M6" s="9">
        <f>IF(COUNTA(M15:M20)=0,"",M15*(1-L15)+M16*(1-L16)+M17*(1-L17)+M18*(1-L18)+M19*(1-L19)+M20*(1-L20)+M21*(1-L21)+M22*(1-L22))</f>
        <v>23.499999999999996</v>
      </c>
      <c r="N6" s="9">
        <f>IF(COUNTA(N15:N20)=0,"",N15*(1-L15)+N16*(1-L16)+N17*(1-L17)+N18*(1-L18)+N19*(1-L19)+N20*(1-L20)+N21*(1-L21)+N22*(1-L22))</f>
        <v>7.0249999999999995</v>
      </c>
      <c r="O6" s="9">
        <f>IF(COUNTA(O15:O20)=0,"",O15*(1-L15)+O16*(1-L16)+O17*(1-L17)+O18*(1-L18)+O19*(1-L19)+O20*(1-L20)+O21*(1-L21)+O22*(1-L22))</f>
        <v>40.93</v>
      </c>
      <c r="P6" s="9">
        <f>IF(COUNTA(P15:P20)=0,"",P15*(1-L15)+P16*(1-L16)+P17*(1-L17)+P18*(1-L18)+P19*(1-L19)+P20*(1-L20)+P21*(1-L21)+P22*(1-L22))</f>
        <v>19.924999999999997</v>
      </c>
      <c r="Q6" s="9">
        <f>IF(COUNTA(Q15:Q20)=0,"",Q15*(1-L15)+Q16*(1-L16)+Q17*(1-L17)+Q18*(1-L18)+Q19*(1-L19)+Q20*(1-L20)+Q21*(1-L21)+Q22*(1-L22))</f>
        <v>25.880000000000003</v>
      </c>
      <c r="R6" s="33" t="str">
        <f>IF(COUNTA(R15:R20)=0,"",R15*(1-L15)+R16*(1-L16)+R17*(1-L17)+R18*(1-L18)+R19*(1-L19)+R20*(1-L20)+R21*(1-L21)+R22*(1-L22))</f>
        <v/>
      </c>
      <c r="S6" s="26"/>
      <c r="T6" s="26"/>
      <c r="U6" s="318"/>
      <c r="V6" s="15" t="s">
        <v>0</v>
      </c>
      <c r="W6" s="9"/>
      <c r="X6" s="9"/>
      <c r="Y6" s="9"/>
      <c r="Z6" s="9" t="str">
        <f>IF(COUNTA(Z15:Z20)=0,"",Z15*(1-V15)+Z16*(1-V16)+Z17*(1-V17)+Z18*(1-V18)+Z19*(1-V19)+Z20*(1-V20)+Z21*(1-V21)+Z22*(1-V22))</f>
        <v/>
      </c>
      <c r="AA6" s="9" t="str">
        <f>IF(COUNTA(AA15:AA20)=0,"",AA15*(1-V15)+AA16*(1-V16)+AA17*(1-V17)+AA18*(1-V18)+AA19*(1-V19)+AA20*(1-V20)+AA21*(1-V21)+AA22*(1-V22))</f>
        <v/>
      </c>
      <c r="AB6" s="33" t="str">
        <f>IF(COUNTA(AB15:AB20)=0,"",AB15*(1-V15)+AB16*(1-V16)+AB17*(1-V17)+AB18*(1-V18)+AB19*(1-V19)+AB20*(1-V20)+AB21*(1-V21)+AB22*(1-V22))</f>
        <v/>
      </c>
      <c r="AC6" s="26"/>
      <c r="AD6" s="26"/>
      <c r="AE6" s="318"/>
      <c r="AF6" s="15" t="s">
        <v>0</v>
      </c>
      <c r="AG6" s="9">
        <f>IF(COUNTA(AG15:AG20)=0,"",AG15*(1-AF15)+AG16*(1-AF16)+AG17*(1-AF17)+AG18*(1-AF18)+AG19*(1-AF19)+AG20*(1-AF20)+AG21*(1-AF21)+AG22*(1-AF22))</f>
        <v>18.25</v>
      </c>
      <c r="AH6" s="9">
        <f>IF(COUNTA(AH15:AH20)=0,"",AH15*(1-AF15)+AH16*(1-AF16)+AH17*(1-AF17)+AH18*(1-AF18)+AH19*(1-AF19)+AH20*(1-AF20)+AH21*(1-AF21)+AH22*(1-AF22))</f>
        <v>5.9349999999999996</v>
      </c>
      <c r="AI6" s="9">
        <f>IF(COUNTA(AI15:AI20)=0,"",AI15*(1-AF15)+AI16*(1-AF16)+AI17*(1-AF17)+AI18*(1-AF18)+AI19*(1-AF19)+AI20*(1-AF20)+AI21*(1-AF21)+AI22*(1-AF22))</f>
        <v>33.315000000000005</v>
      </c>
      <c r="AJ6" s="9">
        <f>IF(COUNTA(AJ15:AJ20)=0,"",AJ15*(1-AF15)+AJ16*(1-AF16)+AJ17*(1-AF17)+AJ18*(1-AF18)+AJ19*(1-AF19)+AJ20*(1-AF20)+AJ21*(1-AF21)+AJ22*(1-AF22))</f>
        <v>15.129999999999999</v>
      </c>
      <c r="AK6" s="9">
        <f>IF(COUNTA(AK15:AK20)=0,"",AK15*(1-AF15)+AK16*(1-AF16)+AK17*(1-AF17)+AK18*(1-AF18)+AK19*(1-AF19)+AK20*(1-AF20)+AK21*(1-AF21)+AK22*(1-AF22))</f>
        <v>20.664999999999999</v>
      </c>
      <c r="AL6" s="33">
        <f>IF(COUNTA(AL15:AL20)=0,"",AL15*(1-AF15)+AL16*(1-AF16)+AL17*(1-AF17)+AL18*(1-AF18)+AL19*(1-AF19)+AL20*(1-AF20)+AL21*(1-AF21)+AL22*(1-AF22))</f>
        <v>16.149999999999999</v>
      </c>
      <c r="AM6" s="26"/>
      <c r="AN6" s="26"/>
      <c r="AO6" s="318"/>
      <c r="AP6" s="15" t="s">
        <v>0</v>
      </c>
      <c r="AQ6" s="9"/>
      <c r="AR6" s="9" t="str">
        <f>IF(COUNTA(AR15:AR20)=0,"",AR15*(1-AP15)+AR16*(1-AP16)+AR17*(1-AP17)+AR18*(1-AP18)+AR19*(1-AP19)+AR20*(1-AP20)+AR21*(1-AP21)+AR22*(1-AP22))</f>
        <v/>
      </c>
      <c r="AS6" s="9" t="str">
        <f>IF(COUNTA(AS15:AS20)=0,"",AS15*(1-AP15)+AS16*(1-AP16)+AS17*(1-AP17)+AS18*(1-AP18)+AS19*(1-AP19)+AS20*(1-AP20)+AS21*(1-AP21)+AS22*(1-AP22))</f>
        <v/>
      </c>
      <c r="AT6" s="9"/>
      <c r="AU6" s="9"/>
      <c r="AV6" s="33"/>
      <c r="AW6" s="26"/>
      <c r="AX6" s="26"/>
      <c r="AY6" s="326"/>
      <c r="AZ6" s="326"/>
      <c r="BA6" s="433"/>
      <c r="BB6" s="433"/>
      <c r="BC6" s="433"/>
      <c r="BD6" s="433"/>
      <c r="BE6" s="433"/>
      <c r="BF6" s="433"/>
      <c r="BI6" s="326"/>
      <c r="BS6" s="326"/>
      <c r="CC6" s="326"/>
      <c r="CM6" s="326"/>
      <c r="CW6" s="326"/>
      <c r="DG6" s="326"/>
      <c r="DQ6" s="326"/>
      <c r="EA6" s="326"/>
      <c r="EK6" s="326"/>
      <c r="EU6" s="326"/>
      <c r="FE6" s="326"/>
      <c r="FO6" s="326"/>
      <c r="FY6" s="326"/>
      <c r="GI6" s="326"/>
      <c r="GS6" s="326"/>
      <c r="HC6" s="326"/>
      <c r="HM6" s="326"/>
      <c r="HW6" s="326"/>
    </row>
    <row r="7" s="4" customFormat="true" x14ac:dyDescent="0.25">
      <c r="A7" s="318"/>
      <c r="B7" s="15" t="s">
        <v>19</v>
      </c>
      <c r="C7" s="9">
        <f>IF(COUNTA(C14:C20)=0,"",C15*B15+C16*B16+C17*B17+C18*B18+C19*B19+C20*B20+C21*B21+C22*B22)</f>
        <v>74.099999999999994</v>
      </c>
      <c r="D7" s="9">
        <f>IF(COUNTA(D14:D20)=0,"",D15*B15+D16*B16+D17*B17+D18*B18+D19*B19+D20*B20+D21*B21+D22*B22)</f>
        <v>96.6</v>
      </c>
      <c r="E7" s="9">
        <f>IF(COUNTA(E14:E20)=0,"",E15*B15+E16*B16+E17*B17+E18*B18+E19*B19+E20*B20+E21*B21+E22*B22)</f>
        <v>46.5</v>
      </c>
      <c r="F7" s="9" t="str">
        <f>IF(COUNTA(F14:F20)=0,"",F15*B15+F16*B16+F17*B17+F18*B18+F19*B19+F20*B20+F21*B21+F22*B22)</f>
        <v/>
      </c>
      <c r="G7" s="9">
        <f>IF(COUNTA(G14:G20)=0,"",G15*B15+G16*B16+G17*B17+G18*B18+G19*B19+G20*B20+G21*B21+G22*B22)</f>
        <v>74.099999999999994</v>
      </c>
      <c r="H7" s="33" t="str">
        <f>IF(COUNTA(H14:H20)=0,"",H15*B15+H16*B16+H17*B17+H18*B18+H19*B19+H20*B20+H21*B21+H22*B22)</f>
        <v/>
      </c>
      <c r="I7" s="26"/>
      <c r="J7" s="26"/>
      <c r="K7" s="318"/>
      <c r="L7" s="15" t="s">
        <v>19</v>
      </c>
      <c r="M7" s="9">
        <f>IF(COUNTA(M14:M20)=0,"",M15*L15+M16*L16+M17*L17+M18*L18+M19*L19+M20*L20+M21*L21+M22*L22)</f>
        <v>76.5</v>
      </c>
      <c r="N7" s="9">
        <f>IF(COUNTA(N14:N20)=0,"",N15*L15+N16*L16+N17*L17+N18*L18+N19*L19+N20*L20+N21*L21+N22*L22)</f>
        <v>92.975000000000009</v>
      </c>
      <c r="O7" s="9">
        <f>IF(COUNTA(O14:O20)=0,"",O15*L15+O16*L16+O17*L17+O18*L18+O19*L19+O20*L20+O21*L21+O22*L22)</f>
        <v>59.070000000000007</v>
      </c>
      <c r="P7" s="9">
        <f>IF(COUNTA(P14:P20)=0,"",P15*L15+P16*L16+P17*L17+P18*L18+P19*L19+P20*L20+P21*L21+P22*L22)</f>
        <v>80.075000000000003</v>
      </c>
      <c r="Q7" s="9">
        <f>IF(COUNTA(Q14:Q20)=0,"",Q15*L15+Q16*L16+Q17*L17+Q18*L18+Q19*L19+Q20*L20+Q21*L21+Q22*L22)</f>
        <v>74.12</v>
      </c>
      <c r="R7" s="33" t="str">
        <f>IF(COUNTA(R14:R20)=0,"",R15*L15+R16*L16+R17*L17+R18*L18+R19*L19+R20*L20+R21*L21+R22*L22)</f>
        <v/>
      </c>
      <c r="S7" s="26"/>
      <c r="T7" s="26"/>
      <c r="U7" s="318"/>
      <c r="V7" s="15" t="s">
        <v>19</v>
      </c>
      <c r="W7" s="9">
        <f>IF(COUNTA(W14:W20)=0,"",W15*V15+W16*V16+W17*V17+W18*V18+W19*V19+W20*V20+W21*V21+W22*V22)</f>
        <v>70.731707317073173</v>
      </c>
      <c r="X7" s="9">
        <f>IF(COUNTA(X14:X20)=0,"",X15*V15+X16*V16+X17*V17+X18*V18+X19*V19+X20*V20+X21*V21+X22*V22)</f>
        <v>93.856655290102381</v>
      </c>
      <c r="Y7" s="9">
        <f>IF(COUNTA(Y14:Y20)=0,"",Y15*V15+Y16*V16+Y17*V17+Y18*V18+Y19*V19+Y20*V20+Y21*V21+Y22*V22)</f>
        <v>46.619217081850536</v>
      </c>
      <c r="Z7" s="9" t="str">
        <f>IF(COUNTA(Z14:Z20)=0,"",Z15*V15+Z16*V16+Z17*V17+Z18*V18+Z19*V19+Z20*V20+Z21*V21+Z22*V22)</f>
        <v/>
      </c>
      <c r="AA7" s="9" t="str">
        <f>IF(COUNTA(AA14:AA20)=0,"",AA15*V15+AA16*V16+AA17*V17+AA18*V18+AA19*V19+AA20*V20+AA21*V21+AA22*V22)</f>
        <v/>
      </c>
      <c r="AB7" s="33" t="str">
        <f>IF(COUNTA(AB14:AB20)=0,"",AB15*V15+AB16*V16+AB17*V17+AB18*V18+AB19*V19+AB20*V20+AB21*V21+AB22*V22)</f>
        <v/>
      </c>
      <c r="AC7" s="26"/>
      <c r="AD7" s="26"/>
      <c r="AE7" s="318"/>
      <c r="AF7" s="15" t="s">
        <v>19</v>
      </c>
      <c r="AG7" s="9">
        <f>IF(COUNTA(AG14:AG20)=0,"",AG15*AF15+AG16*AF16+AG17*AF17+AG18*AF18+AG19*AF19+AG20*AF20+AG21*AF21+AG22*AF22)</f>
        <v>81.849999999999994</v>
      </c>
      <c r="AH7" s="9">
        <f>IF(COUNTA(AH14:AH20)=0,"",AH15*AF15+AH16*AF16+AH17*AF17+AH18*AF18+AH19*AF19+AH20*AF20+AH21*AF21+AH22*AF22)</f>
        <v>94.004999999999995</v>
      </c>
      <c r="AI7" s="9">
        <f>IF(COUNTA(AI14:AI20)=0,"",AI15*AF15+AI16*AF16+AI17*AF17+AI18*AF18+AI19*AF19+AI20*AF20+AI21*AF21+AI22*AF22)</f>
        <v>66.694999999999993</v>
      </c>
      <c r="AJ7" s="9">
        <f>IF(COUNTA(AJ14:AJ20)=0,"",AJ15*AF15+AJ16*AF16+AJ17*AF17+AJ18*AF18+AJ19*AF19+AJ20*AF20+AJ21*AF21+AJ22*AF22)</f>
        <v>84.87</v>
      </c>
      <c r="AK7" s="9">
        <f>IF(COUNTA(AK14:AK20)=0,"",AK15*AF15+AK16*AF16+AK17*AF17+AK18*AF18+AK19*AF19+AK20*AF20+AK21*AF21+AK22*AF22)</f>
        <v>79.335000000000022</v>
      </c>
      <c r="AL7" s="33">
        <f>IF(COUNTA(AL14:AL20)=0,"",AL15*AF15+AL16*AF16+AL17*AF17+AL18*AF18+AL19*AF19+AL20*AF20+AL21*AF21+AL22*AF22)</f>
        <v>83.859999999999985</v>
      </c>
      <c r="AM7" s="26"/>
      <c r="AN7" s="26"/>
      <c r="AO7" s="318"/>
      <c r="AP7" s="15" t="s">
        <v>19</v>
      </c>
      <c r="AQ7" s="9" t="str">
        <f>IF(COUNTA(AQ14:AQ20)=0,"",AQ15*AP15+AQ16*AP16+AQ17*AP17+AQ18*AP18+AQ19*AP19+AQ20*AP20+AQ21*AP21+AQ22*AP22)</f>
        <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t="str">
        <f>IF(COUNTA(AU14:AU20)=0,"",AU15*AP15+AU16*AP16+AU17*AP17+AU18*AP18+AU19*AP19+AU20*AP20+AU21*AP21+AU22*AP22)</f>
        <v/>
      </c>
      <c r="AV7" s="33" t="str">
        <f>IF(COUNTA(AV14:AV20)=0,"",AV15*AP15+AV16*AP16+AV17*AP17+AV18*AP18+AV19*AP19+AV20*AP20+AV21*AP21+AV22*AP22)</f>
        <v/>
      </c>
      <c r="AW7" s="26"/>
      <c r="AX7" s="26"/>
      <c r="AY7" s="326"/>
      <c r="AZ7" s="326"/>
      <c r="BA7" s="433"/>
      <c r="BB7" s="433"/>
      <c r="BC7" s="433"/>
      <c r="BD7" s="433"/>
      <c r="BE7" s="433"/>
      <c r="BF7" s="433"/>
      <c r="BI7" s="326"/>
      <c r="BS7" s="326"/>
      <c r="CC7" s="326"/>
      <c r="CM7" s="326"/>
      <c r="CW7" s="326"/>
      <c r="DG7" s="326"/>
      <c r="DQ7" s="326"/>
      <c r="EA7" s="326"/>
      <c r="EK7" s="326"/>
      <c r="EU7" s="326"/>
      <c r="FE7" s="326"/>
      <c r="FO7" s="326"/>
      <c r="FY7" s="326"/>
      <c r="GI7" s="326"/>
      <c r="GS7" s="326"/>
      <c r="HC7" s="326"/>
      <c r="HM7" s="326"/>
      <c r="HW7" s="326"/>
    </row>
    <row r="8" s="4" customFormat="true" x14ac:dyDescent="0.25">
      <c r="A8" s="318"/>
      <c r="B8" s="85" t="s">
        <v>39</v>
      </c>
      <c r="C8" s="8"/>
      <c r="D8" s="8"/>
      <c r="E8" s="8"/>
      <c r="F8" s="8"/>
      <c r="G8" s="8"/>
      <c r="H8" s="33"/>
      <c r="I8" s="26"/>
      <c r="J8" s="26"/>
      <c r="K8" s="318"/>
      <c r="L8" s="85" t="s">
        <v>39</v>
      </c>
      <c r="M8" s="8">
        <v>81.66</v>
      </c>
      <c r="N8" s="8">
        <v>83.66</v>
      </c>
      <c r="O8" s="8">
        <v>75.91</v>
      </c>
      <c r="P8" s="8">
        <v>82.55</v>
      </c>
      <c r="Q8" s="8">
        <v>81.03</v>
      </c>
      <c r="R8" s="33"/>
      <c r="S8" s="26"/>
      <c r="T8" s="26"/>
      <c r="U8" s="318"/>
      <c r="V8" s="85" t="s">
        <v>39</v>
      </c>
      <c r="W8" s="8"/>
      <c r="X8" s="8"/>
      <c r="Y8" s="8"/>
      <c r="Z8" s="8"/>
      <c r="AA8" s="8"/>
      <c r="AB8" s="33"/>
      <c r="AC8" s="26"/>
      <c r="AD8" s="26"/>
      <c r="AE8" s="318"/>
      <c r="AF8" s="85" t="s">
        <v>39</v>
      </c>
      <c r="AG8" s="8"/>
      <c r="AH8" s="8"/>
      <c r="AI8" s="8"/>
      <c r="AJ8" s="8"/>
      <c r="AK8" s="8"/>
      <c r="AL8" s="33"/>
      <c r="AM8" s="26"/>
      <c r="AN8" s="26"/>
      <c r="AO8" s="318"/>
      <c r="AP8" s="85" t="s">
        <v>39</v>
      </c>
      <c r="AQ8" s="8"/>
      <c r="AR8" s="8"/>
      <c r="AS8" s="8"/>
      <c r="AT8" s="8"/>
      <c r="AU8" s="8"/>
      <c r="AV8" s="33"/>
      <c r="AW8" s="26"/>
      <c r="AX8" s="26"/>
      <c r="AY8" s="326"/>
      <c r="AZ8" s="326"/>
      <c r="BA8" s="433"/>
      <c r="BB8" s="433"/>
      <c r="BC8" s="433"/>
      <c r="BD8" s="433"/>
      <c r="BE8" s="433"/>
      <c r="BF8" s="433"/>
      <c r="BI8" s="326"/>
      <c r="BS8" s="326"/>
      <c r="CC8" s="326"/>
      <c r="CM8" s="326"/>
      <c r="CW8" s="326"/>
      <c r="DG8" s="326"/>
      <c r="DQ8" s="326"/>
      <c r="EA8" s="326"/>
      <c r="EK8" s="326"/>
      <c r="EU8" s="326"/>
      <c r="FE8" s="326"/>
      <c r="FO8" s="326"/>
      <c r="FY8" s="326"/>
      <c r="GI8" s="326"/>
      <c r="GS8" s="326"/>
      <c r="HC8" s="326"/>
      <c r="HM8" s="326"/>
      <c r="HW8" s="326"/>
    </row>
    <row r="9" s="4" customFormat="true" hidden="true" x14ac:dyDescent="0.25">
      <c r="A9" s="318"/>
      <c r="B9" s="85" t="s">
        <v>119</v>
      </c>
      <c r="C9" s="9"/>
      <c r="D9" s="9"/>
      <c r="E9" s="9"/>
      <c r="F9" s="9"/>
      <c r="G9" s="9"/>
      <c r="H9" s="33"/>
      <c r="I9" s="26"/>
      <c r="J9" s="26"/>
      <c r="K9" s="318"/>
      <c r="L9" s="85" t="s">
        <v>119</v>
      </c>
      <c r="M9" s="9"/>
      <c r="N9" s="9"/>
      <c r="O9" s="9"/>
      <c r="P9" s="9"/>
      <c r="Q9" s="9"/>
      <c r="R9" s="33"/>
      <c r="S9" s="26"/>
      <c r="T9" s="26"/>
      <c r="U9" s="318"/>
      <c r="V9" s="85" t="s">
        <v>119</v>
      </c>
      <c r="W9" s="9"/>
      <c r="X9" s="9"/>
      <c r="Y9" s="9"/>
      <c r="Z9" s="9"/>
      <c r="AA9" s="9"/>
      <c r="AB9" s="33"/>
      <c r="AC9" s="26"/>
      <c r="AD9" s="26"/>
      <c r="AE9" s="318"/>
      <c r="AF9" s="85" t="s">
        <v>119</v>
      </c>
      <c r="AG9" s="9"/>
      <c r="AH9" s="9"/>
      <c r="AI9" s="9"/>
      <c r="AJ9" s="9"/>
      <c r="AK9" s="9"/>
      <c r="AL9" s="33"/>
      <c r="AM9" s="26"/>
      <c r="AN9" s="26"/>
      <c r="AO9" s="318"/>
      <c r="AP9" s="85" t="s">
        <v>119</v>
      </c>
      <c r="AQ9" s="9"/>
      <c r="AR9" s="9"/>
      <c r="AS9" s="9"/>
      <c r="AT9" s="9"/>
      <c r="AU9" s="9"/>
      <c r="AV9" s="33"/>
      <c r="AW9" s="26"/>
      <c r="AX9" s="26"/>
      <c r="AY9" s="326"/>
      <c r="AZ9" s="326"/>
      <c r="BA9" s="433"/>
      <c r="BB9" s="433"/>
      <c r="BC9" s="433"/>
      <c r="BD9" s="433"/>
      <c r="BE9" s="433"/>
      <c r="BF9" s="433"/>
      <c r="BI9" s="326"/>
      <c r="BS9" s="326"/>
      <c r="CC9" s="326"/>
      <c r="CM9" s="326"/>
      <c r="CW9" s="326"/>
      <c r="DG9" s="326"/>
      <c r="DQ9" s="326"/>
      <c r="EA9" s="326"/>
      <c r="EK9" s="326"/>
      <c r="EU9" s="326"/>
      <c r="FE9" s="326"/>
      <c r="FO9" s="326"/>
      <c r="FY9" s="326"/>
      <c r="GI9" s="326"/>
      <c r="GS9" s="326"/>
      <c r="HC9" s="326"/>
      <c r="HM9" s="326"/>
      <c r="HW9" s="326"/>
    </row>
    <row r="10" s="4" customFormat="true" x14ac:dyDescent="0.25">
      <c r="A10" s="318"/>
      <c r="B10" s="140" t="s">
        <v>227</v>
      </c>
      <c r="C10" s="8"/>
      <c r="D10" s="7"/>
      <c r="E10" s="7"/>
      <c r="F10" s="7"/>
      <c r="G10" s="7"/>
      <c r="H10" s="28"/>
      <c r="I10" s="26"/>
      <c r="J10" s="26"/>
      <c r="K10" s="318"/>
      <c r="L10" s="140" t="s">
        <v>227</v>
      </c>
      <c r="M10" s="8">
        <f>M7*M8/100</f>
        <v>62.469899999999996</v>
      </c>
      <c r="N10" s="8">
        <f>N7*N8/100</f>
        <v>77.782885000000007</v>
      </c>
      <c r="O10" s="8">
        <f>O7*O8/100</f>
        <v>44.840037000000002</v>
      </c>
      <c r="P10" s="8">
        <f>P7*P8/100</f>
        <v>66.101912499999997</v>
      </c>
      <c r="Q10" s="8">
        <f>Q7*Q8/100</f>
        <v>60.059436000000005</v>
      </c>
      <c r="R10" s="28"/>
      <c r="S10" s="26"/>
      <c r="T10" s="26"/>
      <c r="U10" s="318"/>
      <c r="V10" s="140" t="s">
        <v>227</v>
      </c>
      <c r="W10" s="8"/>
      <c r="X10" s="7"/>
      <c r="Y10" s="7"/>
      <c r="Z10" s="7"/>
      <c r="AA10" s="7"/>
      <c r="AB10" s="28"/>
      <c r="AC10" s="26"/>
      <c r="AD10" s="26"/>
      <c r="AE10" s="318" t="s">
        <v>242</v>
      </c>
      <c r="AF10" s="140" t="s">
        <v>227</v>
      </c>
      <c r="AG10" s="8">
        <v>71.3</v>
      </c>
      <c r="AH10" s="7">
        <v>84.5</v>
      </c>
      <c r="AI10" s="7">
        <v>54.6</v>
      </c>
      <c r="AJ10" s="7">
        <f>84.9*0.8798</f>
        <v>74.695020000000014</v>
      </c>
      <c r="AK10" s="7">
        <v>69.099999999999994</v>
      </c>
      <c r="AL10" s="28">
        <v>72.900000000000006</v>
      </c>
      <c r="AM10" s="26"/>
      <c r="AN10" s="26"/>
      <c r="AO10" s="318" t="s">
        <v>237</v>
      </c>
      <c r="AP10" s="140" t="s">
        <v>227</v>
      </c>
      <c r="AQ10" s="8">
        <f>SUMPRODUCT(AU10:AV10,AK32:AL32)/SUM(AK32:AL32)</f>
        <v>48.688321541215579</v>
      </c>
      <c r="AR10" s="8"/>
      <c r="AS10" s="8"/>
      <c r="AT10" s="8"/>
      <c r="AU10" s="8">
        <v>41.44</v>
      </c>
      <c r="AV10" s="28">
        <v>59.03</v>
      </c>
      <c r="AW10" s="26"/>
      <c r="AX10" s="26"/>
      <c r="AY10" s="326"/>
      <c r="AZ10" s="326"/>
      <c r="BA10" s="433"/>
      <c r="BB10" s="433"/>
      <c r="BC10" s="433"/>
      <c r="BD10" s="433"/>
      <c r="BE10" s="433"/>
      <c r="BF10" s="433"/>
      <c r="BI10" s="326"/>
      <c r="BS10" s="326"/>
      <c r="CC10" s="326"/>
      <c r="CM10" s="326"/>
      <c r="CW10" s="326"/>
      <c r="DG10" s="326"/>
      <c r="DQ10" s="326"/>
      <c r="EA10" s="326"/>
      <c r="EK10" s="326"/>
      <c r="EU10" s="326"/>
      <c r="FE10" s="326"/>
      <c r="FO10" s="326"/>
      <c r="FY10" s="326"/>
      <c r="GI10" s="326"/>
      <c r="GS10" s="326"/>
      <c r="HC10" s="326"/>
      <c r="HM10" s="326"/>
      <c r="HW10" s="326"/>
    </row>
    <row r="11" s="4" customFormat="true" hidden="true" x14ac:dyDescent="0.25">
      <c r="A11" s="318"/>
      <c r="B11" s="140" t="s">
        <v>120</v>
      </c>
      <c r="C11" s="20"/>
      <c r="D11" s="7"/>
      <c r="E11" s="7"/>
      <c r="F11" s="7"/>
      <c r="G11" s="7"/>
      <c r="H11" s="28"/>
      <c r="I11" s="26"/>
      <c r="J11" s="26"/>
      <c r="K11" s="318"/>
      <c r="L11" s="140" t="s">
        <v>120</v>
      </c>
      <c r="M11" s="20"/>
      <c r="N11" s="7"/>
      <c r="O11" s="7"/>
      <c r="P11" s="7"/>
      <c r="Q11" s="7"/>
      <c r="R11" s="28"/>
      <c r="S11" s="26"/>
      <c r="T11" s="26"/>
      <c r="U11" s="318"/>
      <c r="V11" s="140" t="s">
        <v>120</v>
      </c>
      <c r="W11" s="20"/>
      <c r="X11" s="7"/>
      <c r="Y11" s="7"/>
      <c r="Z11" s="7"/>
      <c r="AA11" s="7"/>
      <c r="AB11" s="28"/>
      <c r="AC11" s="26"/>
      <c r="AD11" s="26"/>
      <c r="AE11" s="318"/>
      <c r="AF11" s="140" t="s">
        <v>120</v>
      </c>
      <c r="AG11" s="20"/>
      <c r="AH11" s="7"/>
      <c r="AI11" s="7"/>
      <c r="AJ11" s="7"/>
      <c r="AK11" s="7"/>
      <c r="AL11" s="28"/>
      <c r="AM11" s="26"/>
      <c r="AN11" s="26"/>
      <c r="AO11" s="318"/>
      <c r="AP11" s="140" t="s">
        <v>120</v>
      </c>
      <c r="AQ11" s="20"/>
      <c r="AR11" s="7"/>
      <c r="AS11" s="7"/>
      <c r="AT11" s="7"/>
      <c r="AU11" s="7"/>
      <c r="AV11" s="28"/>
      <c r="AW11" s="26"/>
      <c r="AX11" s="26"/>
      <c r="AY11" s="326"/>
      <c r="AZ11" s="326"/>
      <c r="BI11" s="326"/>
      <c r="BS11" s="326"/>
      <c r="CC11" s="326"/>
      <c r="CM11" s="326"/>
      <c r="CW11" s="326"/>
      <c r="DG11" s="326"/>
      <c r="DQ11" s="326"/>
      <c r="EA11" s="326"/>
      <c r="EK11" s="326"/>
      <c r="EU11" s="326"/>
      <c r="FE11" s="326"/>
      <c r="FO11" s="326"/>
      <c r="FY11" s="326"/>
      <c r="GI11" s="326"/>
      <c r="GS11" s="326"/>
      <c r="HC11" s="326"/>
      <c r="HM11" s="326"/>
      <c r="HW11" s="326"/>
    </row>
    <row r="12" s="4" customFormat="true" hidden="true" x14ac:dyDescent="0.25">
      <c r="A12" s="318"/>
      <c r="B12" s="140" t="s">
        <v>121</v>
      </c>
      <c r="C12" s="20"/>
      <c r="D12" s="7"/>
      <c r="E12" s="7"/>
      <c r="F12" s="7"/>
      <c r="G12" s="7"/>
      <c r="H12" s="28"/>
      <c r="I12" s="26"/>
      <c r="J12" s="26"/>
      <c r="K12" s="318"/>
      <c r="L12" s="140" t="s">
        <v>121</v>
      </c>
      <c r="M12" s="20"/>
      <c r="N12" s="7"/>
      <c r="O12" s="7"/>
      <c r="P12" s="7"/>
      <c r="Q12" s="7"/>
      <c r="R12" s="28"/>
      <c r="S12" s="26"/>
      <c r="T12" s="26"/>
      <c r="U12" s="318"/>
      <c r="V12" s="140" t="s">
        <v>121</v>
      </c>
      <c r="W12" s="20"/>
      <c r="X12" s="7"/>
      <c r="Y12" s="7"/>
      <c r="Z12" s="7"/>
      <c r="AA12" s="7"/>
      <c r="AB12" s="28"/>
      <c r="AC12" s="26"/>
      <c r="AD12" s="26"/>
      <c r="AE12" s="318"/>
      <c r="AF12" s="140" t="s">
        <v>121</v>
      </c>
      <c r="AG12" s="20"/>
      <c r="AH12" s="7"/>
      <c r="AI12" s="7"/>
      <c r="AJ12" s="7"/>
      <c r="AK12" s="7"/>
      <c r="AL12" s="28"/>
      <c r="AM12" s="26"/>
      <c r="AN12" s="26"/>
      <c r="AO12" s="318"/>
      <c r="AP12" s="140" t="s">
        <v>121</v>
      </c>
      <c r="AQ12" s="20"/>
      <c r="AR12" s="7"/>
      <c r="AS12" s="7"/>
      <c r="AT12" s="7"/>
      <c r="AU12" s="7"/>
      <c r="AV12" s="28"/>
      <c r="AW12" s="26"/>
      <c r="AX12" s="26"/>
      <c r="AY12" s="326"/>
      <c r="AZ12" s="326"/>
      <c r="BI12" s="326"/>
      <c r="BS12" s="326"/>
      <c r="CC12" s="326"/>
      <c r="CM12" s="326"/>
      <c r="CW12" s="326"/>
      <c r="DG12" s="326"/>
      <c r="DQ12" s="326"/>
      <c r="EA12" s="326"/>
      <c r="EK12" s="326"/>
      <c r="EU12" s="326"/>
      <c r="FE12" s="326"/>
      <c r="FO12" s="326"/>
      <c r="FY12" s="326"/>
      <c r="GI12" s="326"/>
      <c r="GS12" s="326"/>
      <c r="HC12" s="326"/>
      <c r="HM12" s="326"/>
      <c r="HW12" s="326"/>
    </row>
    <row r="13" s="1" customFormat="true" ht="18" customHeight="true" x14ac:dyDescent="0.2">
      <c r="A13" s="342" t="s">
        <v>58</v>
      </c>
      <c r="B13" s="343" t="s">
        <v>27</v>
      </c>
      <c r="C13" s="344"/>
      <c r="D13" s="344"/>
      <c r="E13" s="344"/>
      <c r="F13" s="344"/>
      <c r="G13" s="344"/>
      <c r="H13" s="345"/>
      <c r="I13" s="26"/>
      <c r="J13" s="26"/>
      <c r="K13" s="342" t="s">
        <v>58</v>
      </c>
      <c r="L13" s="343" t="s">
        <v>27</v>
      </c>
      <c r="M13" s="344"/>
      <c r="N13" s="344"/>
      <c r="O13" s="344"/>
      <c r="P13" s="344"/>
      <c r="Q13" s="344"/>
      <c r="R13" s="345"/>
      <c r="S13" s="26"/>
      <c r="T13" s="26"/>
      <c r="U13" s="342" t="s">
        <v>58</v>
      </c>
      <c r="V13" s="343" t="s">
        <v>27</v>
      </c>
      <c r="W13" s="344"/>
      <c r="X13" s="344"/>
      <c r="Y13" s="344"/>
      <c r="Z13" s="344"/>
      <c r="AA13" s="344"/>
      <c r="AB13" s="345"/>
      <c r="AC13" s="26"/>
      <c r="AD13" s="26"/>
      <c r="AE13" s="342" t="s">
        <v>58</v>
      </c>
      <c r="AF13" s="343" t="s">
        <v>27</v>
      </c>
      <c r="AG13" s="344"/>
      <c r="AH13" s="344"/>
      <c r="AI13" s="344"/>
      <c r="AJ13" s="344"/>
      <c r="AK13" s="344"/>
      <c r="AL13" s="345"/>
      <c r="AM13" s="26"/>
      <c r="AN13" s="26"/>
      <c r="AO13" s="342" t="s">
        <v>58</v>
      </c>
      <c r="AP13" s="343" t="s">
        <v>27</v>
      </c>
      <c r="AQ13" s="344"/>
      <c r="AR13" s="344"/>
      <c r="AS13" s="344"/>
      <c r="AT13" s="344"/>
      <c r="AU13" s="344"/>
      <c r="AV13" s="345"/>
      <c r="AW13" s="26"/>
      <c r="AX13" s="26"/>
      <c r="AY13" s="327"/>
      <c r="AZ13" s="327"/>
      <c r="BI13" s="327"/>
      <c r="BS13" s="327"/>
      <c r="CC13" s="327"/>
      <c r="CM13" s="327"/>
      <c r="CW13" s="327"/>
      <c r="DG13" s="327"/>
      <c r="DQ13" s="327"/>
      <c r="EA13" s="327"/>
      <c r="EK13" s="327"/>
      <c r="EU13" s="327"/>
      <c r="FE13" s="327"/>
      <c r="FO13" s="327"/>
      <c r="FY13" s="327"/>
      <c r="GI13" s="327"/>
      <c r="GS13" s="327"/>
      <c r="HC13" s="327"/>
      <c r="HM13" s="327"/>
      <c r="HW13" s="327"/>
    </row>
    <row r="14" s="14" customFormat="true" ht="14.25" customHeight="true" x14ac:dyDescent="0.2">
      <c r="A14" s="319" t="s">
        <v>56</v>
      </c>
      <c r="B14" s="5">
        <v>0</v>
      </c>
      <c r="C14" s="84"/>
      <c r="D14" s="84"/>
      <c r="E14" s="84"/>
      <c r="F14" s="84"/>
      <c r="G14" s="84"/>
      <c r="H14" s="141"/>
      <c r="I14" s="11"/>
      <c r="J14" s="11"/>
      <c r="K14" s="319" t="s">
        <v>56</v>
      </c>
      <c r="L14" s="5">
        <v>0</v>
      </c>
      <c r="M14" s="84">
        <v>0</v>
      </c>
      <c r="N14" s="84">
        <v>0</v>
      </c>
      <c r="O14" s="84">
        <v>0</v>
      </c>
      <c r="P14" s="84">
        <v>0</v>
      </c>
      <c r="Q14" s="84">
        <v>0</v>
      </c>
      <c r="R14" s="141"/>
      <c r="S14" s="11"/>
      <c r="T14" s="11"/>
      <c r="U14" s="319" t="s">
        <v>56</v>
      </c>
      <c r="V14" s="5">
        <v>0</v>
      </c>
      <c r="W14" s="84"/>
      <c r="X14" s="84"/>
      <c r="Y14" s="84"/>
      <c r="Z14" s="84"/>
      <c r="AA14" s="84"/>
      <c r="AB14" s="141"/>
      <c r="AC14" s="11"/>
      <c r="AD14" s="11"/>
      <c r="AE14" s="319" t="s">
        <v>56</v>
      </c>
      <c r="AF14" s="5">
        <v>0</v>
      </c>
      <c r="AG14" s="84">
        <v>0</v>
      </c>
      <c r="AH14" s="84">
        <v>0</v>
      </c>
      <c r="AI14" s="84">
        <v>0</v>
      </c>
      <c r="AJ14" s="84">
        <v>0</v>
      </c>
      <c r="AK14" s="84">
        <v>0</v>
      </c>
      <c r="AL14" s="141">
        <v>0</v>
      </c>
      <c r="AM14" s="11"/>
      <c r="AN14" s="11"/>
      <c r="AO14" s="319" t="s">
        <v>56</v>
      </c>
      <c r="AP14" s="5">
        <v>0</v>
      </c>
      <c r="AQ14" s="84"/>
      <c r="AR14" s="84"/>
      <c r="AS14" s="84"/>
      <c r="AT14" s="84"/>
      <c r="AU14" s="84"/>
      <c r="AV14" s="141"/>
      <c r="AW14" s="11"/>
      <c r="AX14" s="11"/>
      <c r="AY14" s="328"/>
      <c r="AZ14" s="434"/>
      <c r="BA14" s="434"/>
      <c r="BB14" s="434"/>
      <c r="BC14" s="434"/>
      <c r="BD14" s="434"/>
      <c r="BE14" s="434"/>
      <c r="BF14" s="434"/>
      <c r="BI14" s="328"/>
      <c r="BS14" s="328"/>
      <c r="CC14" s="328"/>
      <c r="CM14" s="328"/>
      <c r="CW14" s="328"/>
      <c r="DG14" s="328"/>
      <c r="DQ14" s="328"/>
      <c r="EA14" s="328"/>
      <c r="EK14" s="328"/>
      <c r="EU14" s="328"/>
      <c r="FE14" s="328"/>
      <c r="FO14" s="328"/>
      <c r="FY14" s="328"/>
      <c r="GI14" s="328"/>
      <c r="GS14" s="328"/>
      <c r="HC14" s="328"/>
      <c r="HM14" s="328"/>
      <c r="HW14" s="328"/>
    </row>
    <row r="15" x14ac:dyDescent="0.25">
      <c r="A15" s="320" t="s">
        <v>118</v>
      </c>
      <c r="B15" s="23">
        <v>0</v>
      </c>
      <c r="C15" s="84"/>
      <c r="D15" s="84"/>
      <c r="E15" s="84"/>
      <c r="F15" s="84"/>
      <c r="G15" s="84"/>
      <c r="H15" s="141"/>
      <c r="I15" s="11"/>
      <c r="J15" s="11"/>
      <c r="K15" s="320" t="s">
        <v>118</v>
      </c>
      <c r="L15" s="23">
        <v>0</v>
      </c>
      <c r="M15" s="84">
        <v>0</v>
      </c>
      <c r="N15" s="84">
        <v>0</v>
      </c>
      <c r="O15" s="84">
        <v>0</v>
      </c>
      <c r="P15" s="84">
        <v>0</v>
      </c>
      <c r="Q15" s="84">
        <v>0</v>
      </c>
      <c r="R15" s="141"/>
      <c r="S15" s="11"/>
      <c r="T15" s="11"/>
      <c r="U15" s="320" t="s">
        <v>118</v>
      </c>
      <c r="V15" s="23">
        <v>0</v>
      </c>
      <c r="W15" s="84"/>
      <c r="X15" s="84"/>
      <c r="Y15" s="84"/>
      <c r="Z15" s="84"/>
      <c r="AA15" s="84"/>
      <c r="AB15" s="141"/>
      <c r="AC15" s="11"/>
      <c r="AD15" s="11"/>
      <c r="AE15" s="320" t="s">
        <v>118</v>
      </c>
      <c r="AF15" s="23">
        <v>0</v>
      </c>
      <c r="AG15" s="84">
        <v>0</v>
      </c>
      <c r="AH15" s="84">
        <v>0</v>
      </c>
      <c r="AI15" s="84">
        <v>0</v>
      </c>
      <c r="AJ15" s="84">
        <v>0</v>
      </c>
      <c r="AK15" s="84">
        <v>0</v>
      </c>
      <c r="AL15" s="141">
        <v>0</v>
      </c>
      <c r="AM15" s="11"/>
      <c r="AN15" s="11"/>
      <c r="AO15" s="320" t="s">
        <v>118</v>
      </c>
      <c r="AP15" s="23">
        <v>0</v>
      </c>
      <c r="AQ15" s="84"/>
      <c r="AR15" s="84"/>
      <c r="AS15" s="84"/>
      <c r="AT15" s="84"/>
      <c r="AU15" s="84"/>
      <c r="AV15" s="141"/>
      <c r="AW15" s="11"/>
      <c r="AX15" s="11"/>
      <c r="AZ15" s="435"/>
      <c r="BA15" s="435"/>
      <c r="BB15" s="435"/>
      <c r="BC15" s="435"/>
      <c r="BD15" s="435"/>
      <c r="BE15" s="435"/>
      <c r="BF15" s="435"/>
    </row>
    <row r="16" s="2" customFormat="true" x14ac:dyDescent="0.25">
      <c r="A16" s="320" t="s">
        <v>189</v>
      </c>
      <c r="B16" s="6">
        <v>1</v>
      </c>
      <c r="C16" s="84">
        <v>74.099999999999994</v>
      </c>
      <c r="D16" s="7">
        <v>96.6</v>
      </c>
      <c r="E16" s="7">
        <v>46.5</v>
      </c>
      <c r="F16" s="7"/>
      <c r="G16" s="84">
        <v>74.099999999999994</v>
      </c>
      <c r="H16" s="141"/>
      <c r="I16" s="11"/>
      <c r="J16" s="11"/>
      <c r="K16" s="320" t="s">
        <v>190</v>
      </c>
      <c r="L16" s="6">
        <v>1</v>
      </c>
      <c r="M16" s="84">
        <v>64.099999999999994</v>
      </c>
      <c r="N16" s="7">
        <v>86.17</v>
      </c>
      <c r="O16" s="7">
        <v>40.590000000000003</v>
      </c>
      <c r="P16" s="7">
        <v>68.180000000000007</v>
      </c>
      <c r="Q16" s="84">
        <v>61.22</v>
      </c>
      <c r="R16" s="141"/>
      <c r="S16" s="11"/>
      <c r="T16" s="11"/>
      <c r="U16" s="320" t="s">
        <v>189</v>
      </c>
      <c r="V16" s="6">
        <v>1</v>
      </c>
      <c r="W16" s="84">
        <f>406/574*100</f>
        <v>70.731707317073173</v>
      </c>
      <c r="X16" s="7">
        <f>275/293*100</f>
        <v>93.856655290102381</v>
      </c>
      <c r="Y16" s="7">
        <f>131/281*100</f>
        <v>46.619217081850536</v>
      </c>
      <c r="Z16" s="7"/>
      <c r="AA16" s="84"/>
      <c r="AB16" s="141"/>
      <c r="AC16" s="11"/>
      <c r="AD16" s="11"/>
      <c r="AE16" s="320" t="s">
        <v>190</v>
      </c>
      <c r="AF16" s="6">
        <v>1</v>
      </c>
      <c r="AG16" s="84">
        <v>68.900000000000006</v>
      </c>
      <c r="AH16" s="7">
        <v>84.4</v>
      </c>
      <c r="AI16" s="7">
        <v>49.69</v>
      </c>
      <c r="AJ16" s="7">
        <v>72.260000000000005</v>
      </c>
      <c r="AK16" s="84">
        <v>66.64</v>
      </c>
      <c r="AL16" s="141">
        <v>71.349999999999994</v>
      </c>
      <c r="AM16" s="11"/>
      <c r="AN16" s="11"/>
      <c r="AO16" s="320"/>
      <c r="AP16" s="6"/>
      <c r="AQ16" s="84"/>
      <c r="AR16" s="7"/>
      <c r="AS16" s="7"/>
      <c r="AT16" s="7"/>
      <c r="AU16" s="84"/>
      <c r="AV16" s="141"/>
      <c r="AW16" s="11"/>
      <c r="AX16" s="11"/>
      <c r="AY16" s="329"/>
      <c r="AZ16" s="436"/>
      <c r="BA16" s="436"/>
      <c r="BB16" s="436"/>
      <c r="BC16" s="436"/>
      <c r="BD16" s="436"/>
      <c r="BE16" s="436"/>
      <c r="BF16" s="436"/>
      <c r="BI16" s="329"/>
      <c r="BS16" s="329"/>
      <c r="CC16" s="329"/>
      <c r="CM16" s="329"/>
      <c r="CW16" s="329"/>
      <c r="DG16" s="329"/>
      <c r="DQ16" s="329"/>
      <c r="EA16" s="329"/>
      <c r="EK16" s="329"/>
      <c r="EU16" s="329"/>
      <c r="FE16" s="329"/>
      <c r="FO16" s="329"/>
      <c r="FY16" s="329"/>
      <c r="GI16" s="329"/>
      <c r="GS16" s="329"/>
      <c r="HC16" s="329"/>
      <c r="HM16" s="329"/>
      <c r="HW16" s="329"/>
    </row>
    <row r="17" s="2" customFormat="true" x14ac:dyDescent="0.25">
      <c r="A17" s="320"/>
      <c r="B17" s="13"/>
      <c r="C17" s="84"/>
      <c r="D17" s="7"/>
      <c r="E17" s="7"/>
      <c r="F17" s="7"/>
      <c r="G17" s="84"/>
      <c r="H17" s="141"/>
      <c r="I17" s="11"/>
      <c r="J17" s="11"/>
      <c r="K17" s="320" t="s">
        <v>191</v>
      </c>
      <c r="L17" s="13">
        <v>1</v>
      </c>
      <c r="M17" s="84">
        <v>3.7</v>
      </c>
      <c r="N17" s="7">
        <v>2.13</v>
      </c>
      <c r="O17" s="7">
        <v>5.39</v>
      </c>
      <c r="P17" s="7">
        <v>3.78</v>
      </c>
      <c r="Q17" s="84">
        <v>3.65</v>
      </c>
      <c r="R17" s="141"/>
      <c r="S17" s="11"/>
      <c r="T17" s="11"/>
      <c r="U17" s="320"/>
      <c r="V17" s="13"/>
      <c r="W17" s="84"/>
      <c r="X17" s="7"/>
      <c r="Y17" s="7"/>
      <c r="Z17" s="7"/>
      <c r="AA17" s="84"/>
      <c r="AB17" s="141"/>
      <c r="AC17" s="11"/>
      <c r="AD17" s="11"/>
      <c r="AE17" s="320" t="s">
        <v>191</v>
      </c>
      <c r="AF17" s="13">
        <v>1</v>
      </c>
      <c r="AG17" s="84">
        <v>6.3</v>
      </c>
      <c r="AH17" s="7">
        <v>6</v>
      </c>
      <c r="AI17" s="7">
        <v>6.58</v>
      </c>
      <c r="AJ17" s="7">
        <v>5.8</v>
      </c>
      <c r="AK17" s="84">
        <v>5.76</v>
      </c>
      <c r="AL17" s="141">
        <v>6.69</v>
      </c>
      <c r="AM17" s="11"/>
      <c r="AN17" s="11"/>
      <c r="AO17" s="320"/>
      <c r="AP17" s="13"/>
      <c r="AQ17" s="84"/>
      <c r="AR17" s="7"/>
      <c r="AS17" s="7"/>
      <c r="AT17" s="7"/>
      <c r="AU17" s="84"/>
      <c r="AV17" s="141"/>
      <c r="AW17" s="11"/>
      <c r="AX17" s="11"/>
      <c r="AY17" s="329"/>
      <c r="AZ17" s="436"/>
      <c r="BA17" s="436"/>
      <c r="BB17" s="436"/>
      <c r="BC17" s="436"/>
      <c r="BD17" s="436"/>
      <c r="BE17" s="436"/>
      <c r="BF17" s="436"/>
      <c r="BI17" s="329"/>
      <c r="BS17" s="329"/>
      <c r="CC17" s="329"/>
      <c r="CM17" s="329"/>
      <c r="CW17" s="329"/>
      <c r="DG17" s="329"/>
      <c r="DQ17" s="329"/>
      <c r="EA17" s="329"/>
      <c r="EK17" s="329"/>
      <c r="EU17" s="329"/>
      <c r="FE17" s="329"/>
      <c r="FO17" s="329"/>
      <c r="FY17" s="329"/>
      <c r="GI17" s="329"/>
      <c r="GS17" s="329"/>
      <c r="HC17" s="329"/>
      <c r="HM17" s="329"/>
      <c r="HW17" s="329"/>
    </row>
    <row r="18" s="2" customFormat="true" x14ac:dyDescent="0.25">
      <c r="A18" s="320"/>
      <c r="B18" s="13"/>
      <c r="C18" s="84"/>
      <c r="D18" s="7"/>
      <c r="E18" s="7"/>
      <c r="F18" s="7"/>
      <c r="G18" s="7"/>
      <c r="H18" s="28"/>
      <c r="I18" s="11"/>
      <c r="J18" s="11"/>
      <c r="K18" s="320" t="s">
        <v>192</v>
      </c>
      <c r="L18" s="13">
        <v>1</v>
      </c>
      <c r="M18" s="84">
        <v>2</v>
      </c>
      <c r="N18" s="7">
        <v>0.22</v>
      </c>
      <c r="O18" s="7">
        <v>3.92</v>
      </c>
      <c r="P18" s="7">
        <v>1.81</v>
      </c>
      <c r="Q18" s="7">
        <v>2.15</v>
      </c>
      <c r="R18" s="28"/>
      <c r="S18" s="11"/>
      <c r="T18" s="11"/>
      <c r="U18" s="320"/>
      <c r="V18" s="13"/>
      <c r="W18" s="84"/>
      <c r="X18" s="7"/>
      <c r="Y18" s="7"/>
      <c r="Z18" s="7"/>
      <c r="AA18" s="7"/>
      <c r="AB18" s="28"/>
      <c r="AC18" s="11"/>
      <c r="AD18" s="11"/>
      <c r="AE18" s="320" t="s">
        <v>192</v>
      </c>
      <c r="AF18" s="13">
        <v>1</v>
      </c>
      <c r="AG18" s="84">
        <v>1.3</v>
      </c>
      <c r="AH18" s="7">
        <v>0.24</v>
      </c>
      <c r="AI18" s="7">
        <v>2.69</v>
      </c>
      <c r="AJ18" s="7">
        <v>1.46</v>
      </c>
      <c r="AK18" s="7">
        <v>1.29</v>
      </c>
      <c r="AL18" s="28">
        <v>0.85</v>
      </c>
      <c r="AM18" s="11"/>
      <c r="AN18" s="11"/>
      <c r="AO18" s="320"/>
      <c r="AP18" s="13"/>
      <c r="AQ18" s="84"/>
      <c r="AR18" s="7"/>
      <c r="AS18" s="7"/>
      <c r="AT18" s="7"/>
      <c r="AU18" s="7"/>
      <c r="AV18" s="28"/>
      <c r="AW18" s="11"/>
      <c r="AX18" s="11"/>
      <c r="AY18" s="329"/>
      <c r="AZ18" s="436"/>
      <c r="BA18" s="436"/>
      <c r="BB18" s="436"/>
      <c r="BC18" s="436"/>
      <c r="BD18" s="436"/>
      <c r="BE18" s="436"/>
      <c r="BF18" s="436"/>
      <c r="BI18" s="329"/>
      <c r="BS18" s="329"/>
      <c r="CC18" s="329"/>
      <c r="CM18" s="329"/>
      <c r="CW18" s="329"/>
      <c r="DG18" s="329"/>
      <c r="DQ18" s="329"/>
      <c r="EA18" s="329"/>
      <c r="EK18" s="329"/>
      <c r="EU18" s="329"/>
      <c r="FE18" s="329"/>
      <c r="FO18" s="329"/>
      <c r="FY18" s="329"/>
      <c r="GI18" s="329"/>
      <c r="GS18" s="329"/>
      <c r="HC18" s="329"/>
      <c r="HM18" s="329"/>
      <c r="HW18" s="329"/>
    </row>
    <row r="19" s="2" customFormat="true" x14ac:dyDescent="0.25">
      <c r="A19" s="320"/>
      <c r="B19" s="13"/>
      <c r="C19" s="84"/>
      <c r="D19" s="142"/>
      <c r="E19" s="142"/>
      <c r="F19" s="7"/>
      <c r="G19" s="7"/>
      <c r="H19" s="28"/>
      <c r="I19" s="11"/>
      <c r="J19" s="11"/>
      <c r="K19" s="320" t="s">
        <v>193</v>
      </c>
      <c r="L19" s="13">
        <v>1</v>
      </c>
      <c r="M19" s="84">
        <v>1.4</v>
      </c>
      <c r="N19" s="142">
        <v>1.9</v>
      </c>
      <c r="O19" s="142">
        <v>0.95</v>
      </c>
      <c r="P19" s="7">
        <v>1.58</v>
      </c>
      <c r="Q19" s="7">
        <v>1.36</v>
      </c>
      <c r="R19" s="28"/>
      <c r="S19" s="11"/>
      <c r="T19" s="11"/>
      <c r="U19" s="320"/>
      <c r="V19" s="13"/>
      <c r="W19" s="84"/>
      <c r="X19" s="142"/>
      <c r="Y19" s="142"/>
      <c r="Z19" s="7"/>
      <c r="AA19" s="7"/>
      <c r="AB19" s="28"/>
      <c r="AC19" s="11"/>
      <c r="AD19" s="11"/>
      <c r="AE19" s="320" t="s">
        <v>193</v>
      </c>
      <c r="AF19" s="13">
        <v>1</v>
      </c>
      <c r="AG19" s="84">
        <v>1.1000000000000001</v>
      </c>
      <c r="AH19" s="142">
        <v>1</v>
      </c>
      <c r="AI19" s="142">
        <v>1.2</v>
      </c>
      <c r="AJ19" s="7">
        <v>1.62</v>
      </c>
      <c r="AK19" s="7">
        <v>1.1200000000000001</v>
      </c>
      <c r="AL19" s="28">
        <v>0.74</v>
      </c>
      <c r="AM19" s="11"/>
      <c r="AN19" s="11"/>
      <c r="AO19" s="320"/>
      <c r="AP19" s="13"/>
      <c r="AQ19" s="84"/>
      <c r="AR19" s="142"/>
      <c r="AS19" s="142"/>
      <c r="AT19" s="7"/>
      <c r="AU19" s="7"/>
      <c r="AV19" s="28"/>
      <c r="AW19" s="11"/>
      <c r="AX19" s="11"/>
      <c r="AY19" s="329"/>
      <c r="AZ19" s="436"/>
      <c r="BA19" s="436"/>
      <c r="BB19" s="436"/>
      <c r="BC19" s="436"/>
      <c r="BD19" s="436"/>
      <c r="BE19" s="436"/>
      <c r="BF19" s="436"/>
      <c r="BI19" s="329"/>
      <c r="BS19" s="329"/>
      <c r="CC19" s="329"/>
      <c r="CM19" s="329"/>
      <c r="CW19" s="329"/>
      <c r="DG19" s="329"/>
      <c r="DQ19" s="329"/>
      <c r="EA19" s="329"/>
      <c r="EK19" s="329"/>
      <c r="EU19" s="329"/>
      <c r="FE19" s="329"/>
      <c r="FO19" s="329"/>
      <c r="FY19" s="329"/>
      <c r="GI19" s="329"/>
      <c r="GS19" s="329"/>
      <c r="HC19" s="329"/>
      <c r="HM19" s="329"/>
      <c r="HW19" s="329"/>
    </row>
    <row r="20" s="2" customFormat="true" x14ac:dyDescent="0.25">
      <c r="A20" s="320"/>
      <c r="B20" s="6"/>
      <c r="C20" s="84"/>
      <c r="D20" s="142"/>
      <c r="E20" s="142"/>
      <c r="F20" s="142"/>
      <c r="G20" s="142"/>
      <c r="H20" s="143"/>
      <c r="I20" s="11"/>
      <c r="J20" s="11"/>
      <c r="K20" s="320" t="s">
        <v>194</v>
      </c>
      <c r="L20" s="6">
        <v>0.5</v>
      </c>
      <c r="M20" s="84">
        <v>8.1999999999999993</v>
      </c>
      <c r="N20" s="142">
        <v>4.25</v>
      </c>
      <c r="O20" s="142">
        <v>12.44</v>
      </c>
      <c r="P20" s="142">
        <v>7.01</v>
      </c>
      <c r="Q20" s="142">
        <v>9.23</v>
      </c>
      <c r="R20" s="143"/>
      <c r="S20" s="11"/>
      <c r="T20" s="11"/>
      <c r="U20" s="320"/>
      <c r="V20" s="6"/>
      <c r="W20" s="84"/>
      <c r="X20" s="142"/>
      <c r="Y20" s="142"/>
      <c r="Z20" s="142"/>
      <c r="AA20" s="142"/>
      <c r="AB20" s="143"/>
      <c r="AC20" s="11"/>
      <c r="AD20" s="11"/>
      <c r="AE20" s="320" t="s">
        <v>194</v>
      </c>
      <c r="AF20" s="6">
        <v>0.5</v>
      </c>
      <c r="AG20" s="84">
        <v>6.1</v>
      </c>
      <c r="AH20" s="142">
        <v>3.56</v>
      </c>
      <c r="AI20" s="142">
        <v>9.1999999999999993</v>
      </c>
      <c r="AJ20" s="142">
        <v>5.0599999999999996</v>
      </c>
      <c r="AK20" s="142">
        <v>6.75</v>
      </c>
      <c r="AL20" s="143">
        <v>6.25</v>
      </c>
      <c r="AM20" s="11"/>
      <c r="AN20" s="11"/>
      <c r="AO20" s="320"/>
      <c r="AP20" s="6"/>
      <c r="AQ20" s="84"/>
      <c r="AR20" s="142"/>
      <c r="AS20" s="142"/>
      <c r="AT20" s="142"/>
      <c r="AU20" s="142"/>
      <c r="AV20" s="143"/>
      <c r="AW20" s="11"/>
      <c r="AX20" s="11"/>
      <c r="AY20" s="329"/>
      <c r="AZ20" s="436"/>
      <c r="BA20" s="436"/>
      <c r="BB20" s="436"/>
      <c r="BC20" s="436"/>
      <c r="BD20" s="436"/>
      <c r="BE20" s="436"/>
      <c r="BF20" s="436"/>
      <c r="BI20" s="329"/>
      <c r="BS20" s="329"/>
      <c r="CC20" s="329"/>
      <c r="CM20" s="329"/>
      <c r="CW20" s="329"/>
      <c r="DG20" s="329"/>
      <c r="DQ20" s="329"/>
      <c r="EA20" s="329"/>
      <c r="EK20" s="329"/>
      <c r="EU20" s="329"/>
      <c r="FE20" s="329"/>
      <c r="FO20" s="329"/>
      <c r="FY20" s="329"/>
      <c r="GI20" s="329"/>
      <c r="GS20" s="329"/>
      <c r="HC20" s="329"/>
      <c r="HM20" s="329"/>
      <c r="HW20" s="329"/>
    </row>
    <row r="21" s="2" customFormat="true" x14ac:dyDescent="0.25">
      <c r="A21" s="320"/>
      <c r="B21" s="6"/>
      <c r="C21" s="142"/>
      <c r="D21" s="142"/>
      <c r="E21" s="142"/>
      <c r="F21" s="142"/>
      <c r="G21" s="142"/>
      <c r="H21" s="144"/>
      <c r="I21" s="11"/>
      <c r="J21" s="11"/>
      <c r="K21" s="320" t="s">
        <v>195</v>
      </c>
      <c r="L21" s="6">
        <v>0</v>
      </c>
      <c r="M21" s="142">
        <v>18.2</v>
      </c>
      <c r="N21" s="142">
        <v>4.47</v>
      </c>
      <c r="O21" s="142">
        <v>32.71</v>
      </c>
      <c r="P21" s="142">
        <v>15.2</v>
      </c>
      <c r="Q21" s="142">
        <v>20.14</v>
      </c>
      <c r="R21" s="144"/>
      <c r="S21" s="11"/>
      <c r="T21" s="11"/>
      <c r="U21" s="320"/>
      <c r="V21" s="6"/>
      <c r="W21" s="142"/>
      <c r="X21" s="142"/>
      <c r="Y21" s="142"/>
      <c r="Z21" s="142"/>
      <c r="AA21" s="142"/>
      <c r="AB21" s="144"/>
      <c r="AC21" s="11"/>
      <c r="AD21" s="11"/>
      <c r="AE21" s="320" t="s">
        <v>195</v>
      </c>
      <c r="AF21" s="6">
        <v>0</v>
      </c>
      <c r="AG21" s="142">
        <v>14</v>
      </c>
      <c r="AH21" s="142">
        <v>3.57</v>
      </c>
      <c r="AI21" s="142">
        <v>26.78</v>
      </c>
      <c r="AJ21" s="142">
        <v>11.4</v>
      </c>
      <c r="AK21" s="142">
        <v>16.14</v>
      </c>
      <c r="AL21" s="144">
        <v>11.92</v>
      </c>
      <c r="AM21" s="11"/>
      <c r="AN21" s="11"/>
      <c r="AO21" s="320"/>
      <c r="AP21" s="6"/>
      <c r="AQ21" s="142"/>
      <c r="AR21" s="142"/>
      <c r="AS21" s="142"/>
      <c r="AT21" s="142"/>
      <c r="AU21" s="142"/>
      <c r="AV21" s="144"/>
      <c r="AW21" s="11"/>
      <c r="AX21" s="11"/>
      <c r="AY21" s="329"/>
      <c r="AZ21" s="436"/>
      <c r="BA21" s="436"/>
      <c r="BB21" s="436"/>
      <c r="BC21" s="436"/>
      <c r="BD21" s="436"/>
      <c r="BE21" s="436"/>
      <c r="BF21" s="436"/>
      <c r="BI21" s="329"/>
      <c r="BS21" s="329"/>
      <c r="CC21" s="329"/>
      <c r="CM21" s="329"/>
      <c r="CW21" s="329"/>
      <c r="DG21" s="329"/>
      <c r="DQ21" s="329"/>
      <c r="EA21" s="329"/>
      <c r="EK21" s="329"/>
      <c r="EU21" s="329"/>
      <c r="FE21" s="329"/>
      <c r="FO21" s="329"/>
      <c r="FY21" s="329"/>
      <c r="GI21" s="329"/>
      <c r="GS21" s="329"/>
      <c r="HC21" s="329"/>
      <c r="HM21" s="329"/>
      <c r="HW21" s="329"/>
    </row>
    <row r="22" s="2" customFormat="true" x14ac:dyDescent="0.25">
      <c r="A22" s="320"/>
      <c r="B22" s="13"/>
      <c r="C22" s="7"/>
      <c r="D22" s="7"/>
      <c r="E22" s="7"/>
      <c r="F22" s="7"/>
      <c r="G22" s="7"/>
      <c r="H22" s="144"/>
      <c r="I22" s="11"/>
      <c r="J22" s="11"/>
      <c r="K22" s="320" t="s">
        <v>196</v>
      </c>
      <c r="L22" s="13">
        <v>0.5</v>
      </c>
      <c r="M22" s="7">
        <v>2.4</v>
      </c>
      <c r="N22" s="7">
        <v>0.86</v>
      </c>
      <c r="O22" s="7">
        <v>4</v>
      </c>
      <c r="P22" s="7">
        <v>2.44</v>
      </c>
      <c r="Q22" s="7">
        <v>2.25</v>
      </c>
      <c r="R22" s="144"/>
      <c r="S22" s="11"/>
      <c r="T22" s="11"/>
      <c r="U22" s="320"/>
      <c r="V22" s="13"/>
      <c r="W22" s="7"/>
      <c r="X22" s="7"/>
      <c r="Y22" s="7"/>
      <c r="Z22" s="7"/>
      <c r="AA22" s="7"/>
      <c r="AB22" s="144"/>
      <c r="AC22" s="11"/>
      <c r="AD22" s="11"/>
      <c r="AE22" s="320" t="s">
        <v>196</v>
      </c>
      <c r="AF22" s="13">
        <v>0.5</v>
      </c>
      <c r="AG22" s="7">
        <v>2.4</v>
      </c>
      <c r="AH22" s="7">
        <v>1.17</v>
      </c>
      <c r="AI22" s="7">
        <v>3.87</v>
      </c>
      <c r="AJ22" s="7">
        <v>2.4</v>
      </c>
      <c r="AK22" s="7">
        <v>2.2999999999999998</v>
      </c>
      <c r="AL22" s="144">
        <v>2.21</v>
      </c>
      <c r="AM22" s="11"/>
      <c r="AN22" s="11"/>
      <c r="AO22" s="320"/>
      <c r="AP22" s="13"/>
      <c r="AQ22" s="7"/>
      <c r="AR22" s="7"/>
      <c r="AS22" s="7"/>
      <c r="AT22" s="7"/>
      <c r="AU22" s="7"/>
      <c r="AV22" s="144"/>
      <c r="AW22" s="11"/>
      <c r="AX22" s="11"/>
      <c r="AY22" s="329"/>
      <c r="AZ22" s="436"/>
      <c r="BA22" s="436"/>
      <c r="BB22" s="436"/>
      <c r="BC22" s="436"/>
      <c r="BD22" s="436"/>
      <c r="BE22" s="436"/>
      <c r="BF22" s="436"/>
      <c r="BI22" s="329"/>
      <c r="BS22" s="329"/>
      <c r="CC22" s="329"/>
      <c r="CM22" s="329"/>
      <c r="CW22" s="329"/>
      <c r="DG22" s="329"/>
      <c r="DQ22" s="329"/>
      <c r="EA22" s="329"/>
      <c r="EK22" s="329"/>
      <c r="EU22" s="329"/>
      <c r="FE22" s="329"/>
      <c r="FO22" s="329"/>
      <c r="FY22" s="329"/>
      <c r="GI22" s="329"/>
      <c r="GS22" s="329"/>
      <c r="HC22" s="329"/>
      <c r="HM22" s="329"/>
      <c r="HW22" s="329"/>
    </row>
    <row r="23" s="2" customFormat="true" x14ac:dyDescent="0.25">
      <c r="A23" s="320"/>
      <c r="B23" s="13"/>
      <c r="C23" s="7"/>
      <c r="D23" s="7"/>
      <c r="E23" s="7"/>
      <c r="F23" s="7"/>
      <c r="G23" s="7"/>
      <c r="H23" s="28"/>
      <c r="I23" s="11"/>
      <c r="J23" s="11"/>
      <c r="K23" s="320"/>
      <c r="L23" s="13"/>
      <c r="M23" s="7"/>
      <c r="N23" s="7"/>
      <c r="O23" s="7"/>
      <c r="P23" s="7"/>
      <c r="Q23" s="7"/>
      <c r="R23" s="28"/>
      <c r="S23" s="11"/>
      <c r="T23" s="11"/>
      <c r="U23" s="320"/>
      <c r="V23" s="13"/>
      <c r="W23" s="7"/>
      <c r="X23" s="7"/>
      <c r="Y23" s="7"/>
      <c r="Z23" s="7"/>
      <c r="AA23" s="7"/>
      <c r="AB23" s="28"/>
      <c r="AC23" s="11"/>
      <c r="AD23" s="11"/>
      <c r="AE23" s="320"/>
      <c r="AF23" s="13"/>
      <c r="AG23" s="7"/>
      <c r="AH23" s="7"/>
      <c r="AI23" s="7"/>
      <c r="AJ23" s="7"/>
      <c r="AK23" s="7"/>
      <c r="AL23" s="28"/>
      <c r="AM23" s="11"/>
      <c r="AN23" s="11"/>
      <c r="AO23" s="320"/>
      <c r="AP23" s="13"/>
      <c r="AQ23" s="7"/>
      <c r="AR23" s="7"/>
      <c r="AS23" s="7"/>
      <c r="AT23" s="7"/>
      <c r="AU23" s="7"/>
      <c r="AV23" s="28"/>
      <c r="AW23" s="11"/>
      <c r="AX23" s="11"/>
      <c r="AY23" s="329"/>
      <c r="AZ23" s="436"/>
      <c r="BA23" s="436"/>
      <c r="BB23" s="436"/>
      <c r="BC23" s="436"/>
      <c r="BD23" s="436"/>
      <c r="BE23" s="436"/>
      <c r="BF23" s="436"/>
      <c r="BI23" s="329"/>
      <c r="BS23" s="329"/>
      <c r="CC23" s="329"/>
      <c r="CM23" s="329"/>
      <c r="CW23" s="329"/>
      <c r="DG23" s="329"/>
      <c r="DQ23" s="329"/>
      <c r="EA23" s="329"/>
      <c r="EK23" s="329"/>
      <c r="EU23" s="329"/>
      <c r="FE23" s="329"/>
      <c r="FO23" s="329"/>
      <c r="FY23" s="329"/>
      <c r="GI23" s="329"/>
      <c r="GS23" s="329"/>
      <c r="HC23" s="329"/>
      <c r="HM23" s="329"/>
      <c r="HW23" s="329"/>
    </row>
    <row r="24" s="2" customFormat="true" x14ac:dyDescent="0.25">
      <c r="A24" s="320"/>
      <c r="B24" s="13"/>
      <c r="C24" s="7"/>
      <c r="D24" s="7"/>
      <c r="E24" s="7"/>
      <c r="F24" s="7"/>
      <c r="G24" s="7"/>
      <c r="H24" s="28"/>
      <c r="I24" s="11"/>
      <c r="J24" s="11"/>
      <c r="K24" s="320"/>
      <c r="L24" s="13"/>
      <c r="M24" s="7"/>
      <c r="N24" s="7"/>
      <c r="O24" s="7"/>
      <c r="P24" s="7"/>
      <c r="Q24" s="7"/>
      <c r="R24" s="28"/>
      <c r="S24" s="11"/>
      <c r="T24" s="11"/>
      <c r="U24" s="320"/>
      <c r="V24" s="13"/>
      <c r="W24" s="7"/>
      <c r="X24" s="7"/>
      <c r="Y24" s="7"/>
      <c r="Z24" s="7"/>
      <c r="AA24" s="7"/>
      <c r="AB24" s="28"/>
      <c r="AC24" s="11"/>
      <c r="AD24" s="11"/>
      <c r="AE24" s="320"/>
      <c r="AF24" s="13"/>
      <c r="AG24" s="7"/>
      <c r="AH24" s="7"/>
      <c r="AI24" s="7"/>
      <c r="AJ24" s="7"/>
      <c r="AK24" s="7"/>
      <c r="AL24" s="28"/>
      <c r="AM24" s="11"/>
      <c r="AN24" s="11"/>
      <c r="AO24" s="320"/>
      <c r="AP24" s="13"/>
      <c r="AQ24" s="7"/>
      <c r="AR24" s="7"/>
      <c r="AS24" s="7"/>
      <c r="AT24" s="7"/>
      <c r="AU24" s="7"/>
      <c r="AV24" s="28"/>
      <c r="AW24" s="11"/>
      <c r="AX24" s="11"/>
      <c r="AY24" s="329"/>
      <c r="AZ24" s="436"/>
      <c r="BA24" s="436"/>
      <c r="BB24" s="436"/>
      <c r="BC24" s="436"/>
      <c r="BD24" s="436"/>
      <c r="BE24" s="436"/>
      <c r="BF24" s="436"/>
      <c r="BI24" s="329"/>
      <c r="BS24" s="329"/>
      <c r="CC24" s="329"/>
      <c r="CM24" s="329"/>
      <c r="CW24" s="329"/>
      <c r="DG24" s="329"/>
      <c r="DQ24" s="329"/>
      <c r="EA24" s="329"/>
      <c r="EK24" s="329"/>
      <c r="EU24" s="329"/>
      <c r="FE24" s="329"/>
      <c r="FO24" s="329"/>
      <c r="FY24" s="329"/>
      <c r="GI24" s="329"/>
      <c r="GS24" s="329"/>
      <c r="HC24" s="329"/>
      <c r="HM24" s="329"/>
      <c r="HW24" s="329"/>
    </row>
    <row r="25" s="2" customFormat="true" x14ac:dyDescent="0.25">
      <c r="A25" s="320"/>
      <c r="B25" s="166"/>
      <c r="C25" s="7"/>
      <c r="D25" s="7"/>
      <c r="E25" s="7"/>
      <c r="F25" s="7"/>
      <c r="G25" s="7"/>
      <c r="H25" s="28"/>
      <c r="I25" s="11"/>
      <c r="J25" s="11"/>
      <c r="K25" s="320"/>
      <c r="L25" s="166"/>
      <c r="M25" s="7"/>
      <c r="N25" s="7"/>
      <c r="O25" s="7"/>
      <c r="P25" s="7"/>
      <c r="Q25" s="7"/>
      <c r="R25" s="28"/>
      <c r="S25" s="11"/>
      <c r="T25" s="11"/>
      <c r="U25" s="320"/>
      <c r="V25" s="166"/>
      <c r="W25" s="7"/>
      <c r="X25" s="7"/>
      <c r="Y25" s="7"/>
      <c r="Z25" s="7"/>
      <c r="AA25" s="7"/>
      <c r="AB25" s="28"/>
      <c r="AC25" s="11"/>
      <c r="AD25" s="11"/>
      <c r="AE25" s="320"/>
      <c r="AF25" s="166"/>
      <c r="AG25" s="7"/>
      <c r="AH25" s="7"/>
      <c r="AI25" s="7"/>
      <c r="AJ25" s="7"/>
      <c r="AK25" s="7"/>
      <c r="AL25" s="28"/>
      <c r="AM25" s="11"/>
      <c r="AN25" s="11"/>
      <c r="AO25" s="320"/>
      <c r="AP25" s="13"/>
      <c r="AQ25" s="7"/>
      <c r="AR25" s="7"/>
      <c r="AS25" s="7"/>
      <c r="AT25" s="7"/>
      <c r="AU25" s="7"/>
      <c r="AV25" s="28"/>
      <c r="AW25" s="11"/>
      <c r="AX25" s="11"/>
      <c r="AY25" s="329"/>
      <c r="AZ25" s="436"/>
      <c r="BA25" s="436"/>
      <c r="BB25" s="436"/>
      <c r="BC25" s="436"/>
      <c r="BD25" s="436"/>
      <c r="BE25" s="436"/>
      <c r="BF25" s="436"/>
      <c r="BI25" s="329"/>
      <c r="BS25" s="329"/>
      <c r="CC25" s="329"/>
      <c r="CM25" s="329"/>
      <c r="CW25" s="329"/>
      <c r="DG25" s="329"/>
      <c r="DQ25" s="329"/>
      <c r="EA25" s="329"/>
      <c r="EK25" s="329"/>
      <c r="EU25" s="329"/>
      <c r="FE25" s="329"/>
      <c r="FO25" s="329"/>
      <c r="FY25" s="329"/>
      <c r="GI25" s="329"/>
      <c r="GS25" s="329"/>
      <c r="HC25" s="329"/>
      <c r="HM25" s="329"/>
      <c r="HW25" s="329"/>
    </row>
    <row r="26" s="2" customFormat="true" x14ac:dyDescent="0.25">
      <c r="A26" s="320"/>
      <c r="B26" s="166"/>
      <c r="C26" s="7"/>
      <c r="D26" s="7"/>
      <c r="E26" s="7"/>
      <c r="F26" s="7"/>
      <c r="G26" s="7"/>
      <c r="H26" s="28"/>
      <c r="I26" s="11"/>
      <c r="J26" s="11"/>
      <c r="K26" s="320"/>
      <c r="L26" s="166"/>
      <c r="M26" s="7"/>
      <c r="N26" s="7"/>
      <c r="O26" s="7"/>
      <c r="P26" s="7"/>
      <c r="Q26" s="7"/>
      <c r="R26" s="28"/>
      <c r="S26" s="11"/>
      <c r="T26" s="11"/>
      <c r="U26" s="320"/>
      <c r="V26" s="166"/>
      <c r="W26" s="7"/>
      <c r="X26" s="7"/>
      <c r="Y26" s="7"/>
      <c r="Z26" s="7"/>
      <c r="AA26" s="7"/>
      <c r="AB26" s="28"/>
      <c r="AC26" s="11"/>
      <c r="AD26" s="11"/>
      <c r="AE26" s="320"/>
      <c r="AF26" s="166"/>
      <c r="AG26" s="7"/>
      <c r="AH26" s="7"/>
      <c r="AI26" s="7"/>
      <c r="AJ26" s="7"/>
      <c r="AK26" s="7"/>
      <c r="AL26" s="28"/>
      <c r="AM26" s="11"/>
      <c r="AN26" s="11"/>
      <c r="AO26" s="320"/>
      <c r="AP26" s="13"/>
      <c r="AQ26" s="7"/>
      <c r="AR26" s="7"/>
      <c r="AS26" s="7"/>
      <c r="AT26" s="7"/>
      <c r="AU26" s="7"/>
      <c r="AV26" s="28"/>
      <c r="AW26" s="11"/>
      <c r="AX26" s="11"/>
      <c r="AY26" s="329"/>
      <c r="AZ26" s="436"/>
      <c r="BA26" s="436"/>
      <c r="BB26" s="436"/>
      <c r="BC26" s="436"/>
      <c r="BD26" s="436"/>
      <c r="BE26" s="436"/>
      <c r="BF26" s="436"/>
      <c r="BI26" s="329"/>
      <c r="BS26" s="329"/>
      <c r="CC26" s="329"/>
      <c r="CM26" s="329"/>
      <c r="CW26" s="329"/>
      <c r="DG26" s="329"/>
      <c r="DQ26" s="329"/>
      <c r="EA26" s="329"/>
      <c r="EK26" s="329"/>
      <c r="EU26" s="329"/>
      <c r="FE26" s="329"/>
      <c r="FO26" s="329"/>
      <c r="FY26" s="329"/>
      <c r="GI26" s="329"/>
      <c r="GS26" s="329"/>
      <c r="HC26" s="329"/>
      <c r="HM26" s="329"/>
      <c r="HW26" s="329"/>
    </row>
    <row r="27" s="2" customFormat="true" ht="83.25" customHeight="true" x14ac:dyDescent="0.25">
      <c r="A27" s="321" t="s">
        <v>12</v>
      </c>
      <c r="B27" s="564" t="s">
        <v>197</v>
      </c>
      <c r="C27" s="564"/>
      <c r="D27" s="564"/>
      <c r="E27" s="564"/>
      <c r="F27" s="564"/>
      <c r="G27" s="564"/>
      <c r="H27" s="565"/>
      <c r="I27" s="11"/>
      <c r="J27" s="11"/>
      <c r="K27" s="321" t="s">
        <v>12</v>
      </c>
      <c r="L27" s="566" t="s">
        <v>198</v>
      </c>
      <c r="M27" s="567"/>
      <c r="N27" s="567"/>
      <c r="O27" s="567"/>
      <c r="P27" s="567"/>
      <c r="Q27" s="567"/>
      <c r="R27" s="568"/>
      <c r="S27" s="11"/>
      <c r="T27" s="11"/>
      <c r="U27" s="321" t="s">
        <v>12</v>
      </c>
      <c r="V27" s="564" t="s">
        <v>199</v>
      </c>
      <c r="W27" s="569"/>
      <c r="X27" s="569"/>
      <c r="Y27" s="569"/>
      <c r="Z27" s="569"/>
      <c r="AA27" s="569"/>
      <c r="AB27" s="570"/>
      <c r="AC27" s="11"/>
      <c r="AD27" s="11"/>
      <c r="AE27" s="321" t="s">
        <v>12</v>
      </c>
      <c r="AF27" s="566" t="s">
        <v>200</v>
      </c>
      <c r="AG27" s="567"/>
      <c r="AH27" s="567"/>
      <c r="AI27" s="567"/>
      <c r="AJ27" s="567"/>
      <c r="AK27" s="567"/>
      <c r="AL27" s="568"/>
      <c r="AM27" s="11"/>
      <c r="AN27" s="11"/>
      <c r="AO27" s="321" t="s">
        <v>12</v>
      </c>
      <c r="AP27" s="564" t="s">
        <v>246</v>
      </c>
      <c r="AQ27" s="564"/>
      <c r="AR27" s="564"/>
      <c r="AS27" s="564"/>
      <c r="AT27" s="564"/>
      <c r="AU27" s="564"/>
      <c r="AV27" s="565"/>
      <c r="AW27" s="11"/>
      <c r="AX27" s="11"/>
      <c r="AY27" s="329"/>
      <c r="AZ27" s="580"/>
      <c r="BA27" s="580"/>
      <c r="BB27" s="580"/>
      <c r="BC27" s="580"/>
      <c r="BD27" s="580"/>
      <c r="BE27" s="580"/>
      <c r="BF27" s="580"/>
      <c r="BI27" s="329"/>
      <c r="BS27" s="329"/>
      <c r="CC27" s="329"/>
      <c r="CM27" s="329"/>
      <c r="CW27" s="329"/>
      <c r="DG27" s="329"/>
      <c r="DQ27" s="329"/>
      <c r="EA27" s="329"/>
      <c r="EK27" s="329"/>
      <c r="EU27" s="329"/>
      <c r="FE27" s="329"/>
      <c r="FO27" s="329"/>
      <c r="FY27" s="329"/>
      <c r="GI27" s="329"/>
      <c r="GS27" s="329"/>
      <c r="HC27" s="329"/>
      <c r="HM27" s="329"/>
      <c r="HW27" s="329"/>
    </row>
    <row r="28" s="2" customFormat="true" ht="15.75" customHeight="true" x14ac:dyDescent="0.25">
      <c r="A28" s="321"/>
      <c r="B28" s="139" t="s">
        <v>139</v>
      </c>
      <c r="C28" s="269"/>
      <c r="D28" s="269"/>
      <c r="E28" s="269"/>
      <c r="F28" s="269"/>
      <c r="G28" s="269"/>
      <c r="H28" s="270"/>
      <c r="I28" s="11"/>
      <c r="J28" s="11"/>
      <c r="K28" s="321"/>
      <c r="L28" s="139" t="s">
        <v>139</v>
      </c>
      <c r="M28" s="93" t="s">
        <v>201</v>
      </c>
      <c r="N28" s="93" t="s">
        <v>201</v>
      </c>
      <c r="O28" s="93" t="s">
        <v>201</v>
      </c>
      <c r="P28" s="93" t="s">
        <v>201</v>
      </c>
      <c r="Q28" s="93" t="s">
        <v>201</v>
      </c>
      <c r="R28" s="270"/>
      <c r="S28" s="11"/>
      <c r="T28" s="11"/>
      <c r="U28" s="321"/>
      <c r="V28" s="139" t="s">
        <v>139</v>
      </c>
      <c r="W28" s="269"/>
      <c r="X28" s="269"/>
      <c r="Y28" s="269"/>
      <c r="Z28" s="269"/>
      <c r="AA28" s="269"/>
      <c r="AB28" s="270"/>
      <c r="AC28" s="11"/>
      <c r="AD28" s="11"/>
      <c r="AE28" s="321"/>
      <c r="AF28" s="139" t="s">
        <v>139</v>
      </c>
      <c r="AG28" s="93" t="s">
        <v>201</v>
      </c>
      <c r="AH28" s="93" t="s">
        <v>201</v>
      </c>
      <c r="AI28" s="93" t="s">
        <v>201</v>
      </c>
      <c r="AJ28" s="93" t="s">
        <v>201</v>
      </c>
      <c r="AK28" s="93" t="s">
        <v>201</v>
      </c>
      <c r="AL28" s="265" t="s">
        <v>201</v>
      </c>
      <c r="AM28" s="11"/>
      <c r="AN28" s="11"/>
      <c r="AO28" s="321"/>
      <c r="AP28" s="139" t="s">
        <v>139</v>
      </c>
      <c r="AQ28" s="272"/>
      <c r="AR28" s="272"/>
      <c r="AS28" s="272"/>
      <c r="AT28" s="272"/>
      <c r="AU28" s="272"/>
      <c r="AV28" s="428"/>
      <c r="AW28" s="11"/>
      <c r="AX28" s="11"/>
      <c r="AY28" s="329"/>
      <c r="AZ28" s="329"/>
      <c r="BA28" s="436"/>
      <c r="BB28" s="436"/>
      <c r="BC28" s="436"/>
      <c r="BD28" s="436"/>
      <c r="BE28" s="436"/>
      <c r="BF28" s="436"/>
      <c r="BI28" s="329"/>
      <c r="BS28" s="329"/>
      <c r="CC28" s="329"/>
      <c r="CM28" s="329"/>
      <c r="CW28" s="329"/>
      <c r="DG28" s="329"/>
      <c r="DQ28" s="329"/>
      <c r="EA28" s="329"/>
      <c r="EK28" s="329"/>
      <c r="EU28" s="329"/>
      <c r="FE28" s="329"/>
      <c r="FO28" s="329"/>
      <c r="FY28" s="329"/>
      <c r="GI28" s="329"/>
      <c r="GS28" s="329"/>
      <c r="HC28" s="329"/>
      <c r="HM28" s="329"/>
      <c r="HW28" s="329"/>
    </row>
    <row r="29" s="2" customFormat="true" ht="15.75" customHeight="true" x14ac:dyDescent="0.25">
      <c r="A29" s="321"/>
      <c r="B29" s="139" t="s">
        <v>115</v>
      </c>
      <c r="C29" s="167" t="s">
        <v>201</v>
      </c>
      <c r="D29" s="167" t="s">
        <v>201</v>
      </c>
      <c r="E29" s="167" t="s">
        <v>201</v>
      </c>
      <c r="F29" s="167"/>
      <c r="G29" s="167" t="s">
        <v>201</v>
      </c>
      <c r="H29" s="268"/>
      <c r="I29" s="11"/>
      <c r="J29" s="11"/>
      <c r="K29" s="321"/>
      <c r="L29" s="139" t="s">
        <v>115</v>
      </c>
      <c r="M29" s="145" t="s">
        <v>201</v>
      </c>
      <c r="N29" s="145" t="s">
        <v>201</v>
      </c>
      <c r="O29" s="145" t="s">
        <v>201</v>
      </c>
      <c r="P29" s="145" t="s">
        <v>201</v>
      </c>
      <c r="Q29" s="145" t="s">
        <v>201</v>
      </c>
      <c r="R29" s="265"/>
      <c r="S29" s="11"/>
      <c r="T29" s="11"/>
      <c r="U29" s="321"/>
      <c r="V29" s="139" t="s">
        <v>115</v>
      </c>
      <c r="W29" s="145" t="s">
        <v>201</v>
      </c>
      <c r="X29" s="145" t="s">
        <v>201</v>
      </c>
      <c r="Y29" s="145" t="s">
        <v>201</v>
      </c>
      <c r="Z29" s="145"/>
      <c r="AA29" s="145"/>
      <c r="AB29" s="266"/>
      <c r="AC29" s="11"/>
      <c r="AD29" s="11"/>
      <c r="AE29" s="321"/>
      <c r="AF29" s="139" t="s">
        <v>115</v>
      </c>
      <c r="AG29" s="145" t="s">
        <v>201</v>
      </c>
      <c r="AH29" s="145" t="s">
        <v>201</v>
      </c>
      <c r="AI29" s="145" t="s">
        <v>201</v>
      </c>
      <c r="AJ29" s="145" t="s">
        <v>201</v>
      </c>
      <c r="AK29" s="145" t="s">
        <v>201</v>
      </c>
      <c r="AL29" s="266" t="s">
        <v>201</v>
      </c>
      <c r="AM29" s="11"/>
      <c r="AN29" s="11"/>
      <c r="AO29" s="321"/>
      <c r="AP29" s="139" t="s">
        <v>115</v>
      </c>
      <c r="AQ29" s="145"/>
      <c r="AR29" s="92"/>
      <c r="AS29" s="92"/>
      <c r="AT29" s="92"/>
      <c r="AU29" s="92"/>
      <c r="AV29" s="265"/>
      <c r="AW29" s="11"/>
      <c r="AX29" s="11"/>
      <c r="AY29" s="329"/>
      <c r="AZ29" s="329"/>
      <c r="BA29" s="436"/>
      <c r="BB29" s="436"/>
      <c r="BC29" s="436"/>
      <c r="BD29" s="436"/>
      <c r="BE29" s="436"/>
      <c r="BF29" s="436"/>
      <c r="BI29" s="329"/>
      <c r="BS29" s="329"/>
      <c r="CC29" s="329"/>
      <c r="CM29" s="329"/>
      <c r="CW29" s="329"/>
      <c r="DG29" s="329"/>
      <c r="DQ29" s="329"/>
      <c r="EA29" s="329"/>
      <c r="EK29" s="329"/>
      <c r="EU29" s="329"/>
      <c r="FE29" s="329"/>
      <c r="FO29" s="329"/>
      <c r="FY29" s="329"/>
      <c r="GI29" s="329"/>
      <c r="GS29" s="329"/>
      <c r="HC29" s="329"/>
      <c r="HM29" s="329"/>
      <c r="HW29" s="329"/>
    </row>
    <row r="30" ht="15.75" customHeight="true" x14ac:dyDescent="0.25">
      <c r="A30" s="321"/>
      <c r="B30" s="139" t="s">
        <v>116</v>
      </c>
      <c r="C30" s="92"/>
      <c r="D30" s="92"/>
      <c r="E30" s="92"/>
      <c r="F30" s="92"/>
      <c r="G30" s="92"/>
      <c r="H30" s="265"/>
      <c r="I30" s="11"/>
      <c r="J30" s="11"/>
      <c r="K30" s="321"/>
      <c r="L30" s="139" t="s">
        <v>116</v>
      </c>
      <c r="M30" s="145" t="s">
        <v>201</v>
      </c>
      <c r="N30" s="145" t="s">
        <v>201</v>
      </c>
      <c r="O30" s="145" t="s">
        <v>201</v>
      </c>
      <c r="P30" s="145" t="s">
        <v>201</v>
      </c>
      <c r="Q30" s="145" t="s">
        <v>201</v>
      </c>
      <c r="R30" s="265"/>
      <c r="S30" s="11"/>
      <c r="T30" s="11"/>
      <c r="U30" s="321"/>
      <c r="V30" s="139" t="s">
        <v>116</v>
      </c>
      <c r="W30" s="92"/>
      <c r="X30" s="92"/>
      <c r="Y30" s="92"/>
      <c r="Z30" s="92"/>
      <c r="AA30" s="92"/>
      <c r="AB30" s="265"/>
      <c r="AC30" s="11"/>
      <c r="AD30" s="11"/>
      <c r="AE30" s="321"/>
      <c r="AF30" s="139" t="s">
        <v>116</v>
      </c>
      <c r="AG30" s="145" t="s">
        <v>201</v>
      </c>
      <c r="AH30" s="145" t="s">
        <v>201</v>
      </c>
      <c r="AI30" s="145" t="s">
        <v>201</v>
      </c>
      <c r="AJ30" s="145" t="s">
        <v>201</v>
      </c>
      <c r="AK30" s="145" t="s">
        <v>201</v>
      </c>
      <c r="AL30" s="266" t="s">
        <v>201</v>
      </c>
      <c r="AM30" s="11"/>
      <c r="AN30" s="11"/>
      <c r="AO30" s="321"/>
      <c r="AP30" s="139" t="s">
        <v>116</v>
      </c>
      <c r="AQ30" s="92" t="s">
        <v>210</v>
      </c>
      <c r="AR30" s="92"/>
      <c r="AS30" s="92"/>
      <c r="AT30" s="92"/>
      <c r="AU30" s="92" t="s">
        <v>210</v>
      </c>
      <c r="AV30" s="265" t="s">
        <v>210</v>
      </c>
      <c r="AW30" s="11"/>
      <c r="AX30" s="11"/>
      <c r="BA30" s="435"/>
      <c r="BB30" s="435"/>
      <c r="BC30" s="435"/>
      <c r="BD30" s="435"/>
      <c r="BE30" s="435"/>
      <c r="BF30" s="435"/>
    </row>
    <row r="31" ht="15.75" customHeight="true" x14ac:dyDescent="0.25">
      <c r="A31" s="322"/>
      <c r="B31" s="12" t="s">
        <v>23</v>
      </c>
      <c r="C31" s="146"/>
      <c r="D31" s="146"/>
      <c r="E31" s="146"/>
      <c r="F31" s="147"/>
      <c r="G31" s="148"/>
      <c r="H31" s="149"/>
      <c r="I31" s="11"/>
      <c r="J31" s="11"/>
      <c r="K31" s="322"/>
      <c r="L31" s="12" t="s">
        <v>23</v>
      </c>
      <c r="M31" s="146"/>
      <c r="N31" s="146"/>
      <c r="O31" s="146"/>
      <c r="P31" s="147"/>
      <c r="Q31" s="148"/>
      <c r="R31" s="149"/>
      <c r="S31" s="11"/>
      <c r="T31" s="11"/>
      <c r="U31" s="322"/>
      <c r="V31" s="12" t="s">
        <v>23</v>
      </c>
      <c r="W31" s="146"/>
      <c r="X31" s="146"/>
      <c r="Y31" s="146"/>
      <c r="Z31" s="147"/>
      <c r="AA31" s="148"/>
      <c r="AB31" s="149"/>
      <c r="AC31" s="11"/>
      <c r="AD31" s="11"/>
      <c r="AE31" s="322"/>
      <c r="AF31" s="12" t="s">
        <v>23</v>
      </c>
      <c r="AG31" s="146"/>
      <c r="AH31" s="146"/>
      <c r="AI31" s="146"/>
      <c r="AJ31" s="147"/>
      <c r="AK31" s="148"/>
      <c r="AL31" s="149"/>
      <c r="AM31" s="11"/>
      <c r="AN31" s="11"/>
      <c r="AO31" s="322"/>
      <c r="AP31" s="12" t="s">
        <v>23</v>
      </c>
      <c r="AQ31" s="146"/>
      <c r="AR31" s="146"/>
      <c r="AS31" s="146"/>
      <c r="AT31" s="147"/>
      <c r="AU31" s="148"/>
      <c r="AV31" s="149"/>
      <c r="AW31" s="11"/>
      <c r="AX31" s="11"/>
      <c r="BA31" s="435"/>
      <c r="BB31" s="435"/>
      <c r="BC31" s="435"/>
      <c r="BD31" s="435"/>
      <c r="BE31" s="435"/>
      <c r="BF31" s="435"/>
    </row>
    <row r="32" s="3" customFormat="true" ht="16.5" thickBot="true" x14ac:dyDescent="0.3">
      <c r="A32" s="323"/>
      <c r="B32" s="150" t="s">
        <v>20</v>
      </c>
      <c r="C32" s="151">
        <v>158</v>
      </c>
      <c r="D32" s="151">
        <f>1+31+35+20</f>
        <v>87</v>
      </c>
      <c r="E32" s="151">
        <v>71</v>
      </c>
      <c r="F32" s="151"/>
      <c r="G32" s="151"/>
      <c r="H32" s="152"/>
      <c r="I32" s="11"/>
      <c r="J32" s="11"/>
      <c r="K32" s="323"/>
      <c r="L32" s="150" t="s">
        <v>20</v>
      </c>
      <c r="M32" s="151">
        <v>6407</v>
      </c>
      <c r="N32" s="151">
        <v>4545</v>
      </c>
      <c r="O32" s="151">
        <v>1862</v>
      </c>
      <c r="P32" s="151">
        <v>3251</v>
      </c>
      <c r="Q32" s="151">
        <v>3382</v>
      </c>
      <c r="R32" s="152"/>
      <c r="S32" s="11"/>
      <c r="T32" s="11"/>
      <c r="U32" s="323"/>
      <c r="V32" s="150" t="s">
        <v>20</v>
      </c>
      <c r="W32" s="151">
        <v>574</v>
      </c>
      <c r="X32" s="151">
        <v>293</v>
      </c>
      <c r="Y32" s="151">
        <v>281</v>
      </c>
      <c r="Z32" s="151"/>
      <c r="AA32" s="151"/>
      <c r="AB32" s="152"/>
      <c r="AC32" s="11"/>
      <c r="AD32" s="11"/>
      <c r="AE32" s="323"/>
      <c r="AF32" s="150" t="s">
        <v>20</v>
      </c>
      <c r="AG32" s="151">
        <v>15380</v>
      </c>
      <c r="AH32" s="151">
        <v>9826</v>
      </c>
      <c r="AI32" s="151">
        <v>5554</v>
      </c>
      <c r="AJ32" s="151">
        <v>5826</v>
      </c>
      <c r="AK32" s="151">
        <v>6897</v>
      </c>
      <c r="AL32" s="152">
        <v>4834</v>
      </c>
      <c r="AM32" s="11"/>
      <c r="AN32" s="11"/>
      <c r="AO32" s="323"/>
      <c r="AP32" s="150" t="s">
        <v>20</v>
      </c>
      <c r="AQ32" s="151"/>
      <c r="AR32" s="151"/>
      <c r="AS32" s="151"/>
      <c r="AT32" s="151"/>
      <c r="AU32" s="151"/>
      <c r="AV32" s="152"/>
      <c r="AW32" s="11"/>
      <c r="AX32" s="11"/>
      <c r="AY32" s="324"/>
      <c r="AZ32" s="324"/>
      <c r="BA32" s="437"/>
      <c r="BB32" s="437"/>
      <c r="BC32" s="437"/>
      <c r="BD32" s="437"/>
      <c r="BE32" s="437"/>
      <c r="BF32" s="437"/>
      <c r="BI32" s="324"/>
      <c r="BS32" s="324"/>
      <c r="CC32" s="324"/>
      <c r="CM32" s="324"/>
      <c r="CW32" s="324"/>
      <c r="DG32" s="324"/>
      <c r="DQ32" s="324"/>
      <c r="EA32" s="324"/>
      <c r="EK32" s="324"/>
      <c r="EU32" s="324"/>
      <c r="FE32" s="324"/>
      <c r="FO32" s="324"/>
      <c r="FY32" s="324"/>
      <c r="GI32" s="324"/>
      <c r="GS32" s="324"/>
      <c r="HC32" s="324"/>
      <c r="HM32" s="324"/>
      <c r="HW32" s="324"/>
    </row>
    <row r="33" s="3" customFormat="true" x14ac:dyDescent="0.25">
      <c r="A33" s="324"/>
      <c r="K33" s="324"/>
      <c r="U33" s="324"/>
      <c r="AE33" s="324"/>
      <c r="AO33" s="324"/>
      <c r="AY33" s="324"/>
      <c r="AZ33" s="324"/>
      <c r="BI33" s="324"/>
      <c r="BS33" s="324"/>
      <c r="CC33" s="324"/>
      <c r="CM33" s="324"/>
      <c r="CW33" s="324"/>
      <c r="DG33" s="324"/>
      <c r="DQ33" s="324"/>
      <c r="EA33" s="324"/>
      <c r="EK33" s="324"/>
      <c r="EU33" s="324"/>
      <c r="FE33" s="324"/>
      <c r="FO33" s="324"/>
      <c r="FY33" s="324"/>
      <c r="GI33" s="324"/>
      <c r="GS33" s="324"/>
      <c r="HC33" s="324"/>
      <c r="HM33" s="324"/>
      <c r="HW33" s="324"/>
    </row>
    <row r="34" s="3" customFormat="true" x14ac:dyDescent="0.25">
      <c r="A34" s="324"/>
      <c r="K34" s="324"/>
      <c r="U34" s="324"/>
      <c r="AE34" s="324"/>
      <c r="AJ34" s="291"/>
      <c r="AO34" s="324"/>
      <c r="AY34" s="324"/>
      <c r="AZ34" s="324"/>
      <c r="BI34" s="324"/>
      <c r="BS34" s="324"/>
      <c r="CC34" s="324"/>
      <c r="CM34" s="324"/>
      <c r="CW34" s="324"/>
      <c r="DG34" s="324"/>
      <c r="DQ34" s="324"/>
      <c r="EA34" s="324"/>
      <c r="EK34" s="324"/>
      <c r="EU34" s="324"/>
      <c r="FE34" s="324"/>
      <c r="FO34" s="324"/>
      <c r="FY34" s="324"/>
      <c r="GI34" s="324"/>
      <c r="GS34" s="324"/>
      <c r="HC34" s="324"/>
      <c r="HM34" s="324"/>
      <c r="HW34" s="324"/>
    </row>
    <row r="35" s="3" customFormat="true" x14ac:dyDescent="0.25">
      <c r="A35" s="324"/>
      <c r="K35" s="324"/>
      <c r="U35" s="324"/>
      <c r="AE35" s="324"/>
      <c r="AO35" s="324"/>
      <c r="AY35" s="324"/>
      <c r="AZ35" s="324"/>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row r="624" s="3" customFormat="true" x14ac:dyDescent="0.25">
      <c r="A624" s="324"/>
      <c r="K624" s="324"/>
      <c r="U624" s="324"/>
      <c r="AE624" s="324"/>
      <c r="AO624" s="324"/>
      <c r="AY624" s="324"/>
      <c r="AZ624" s="324"/>
      <c r="BI624" s="324"/>
      <c r="BS624" s="324"/>
      <c r="CC624" s="324"/>
      <c r="CM624" s="324"/>
      <c r="CW624" s="324"/>
      <c r="DG624" s="324"/>
      <c r="DQ624" s="324"/>
      <c r="EA624" s="324"/>
      <c r="EK624" s="324"/>
      <c r="EU624" s="324"/>
      <c r="FE624" s="324"/>
      <c r="FO624" s="324"/>
      <c r="FY624" s="324"/>
      <c r="GI624" s="324"/>
      <c r="GS624" s="324"/>
      <c r="HC624" s="324"/>
      <c r="HM624" s="324"/>
      <c r="HW624" s="324"/>
    </row>
    <row r="625" s="3" customFormat="true" x14ac:dyDescent="0.25">
      <c r="A625" s="324"/>
      <c r="K625" s="324"/>
      <c r="U625" s="324"/>
      <c r="AE625" s="324"/>
      <c r="AO625" s="324"/>
      <c r="AY625" s="324"/>
      <c r="AZ625" s="324"/>
      <c r="BI625" s="324"/>
      <c r="BS625" s="324"/>
      <c r="CC625" s="324"/>
      <c r="CM625" s="324"/>
      <c r="CW625" s="324"/>
      <c r="DG625" s="324"/>
      <c r="DQ625" s="324"/>
      <c r="EA625" s="324"/>
      <c r="EK625" s="324"/>
      <c r="EU625" s="324"/>
      <c r="FE625" s="324"/>
      <c r="FO625" s="324"/>
      <c r="FY625" s="324"/>
      <c r="GI625" s="324"/>
      <c r="GS625" s="324"/>
      <c r="HC625" s="324"/>
      <c r="HM625" s="324"/>
      <c r="HW625" s="324"/>
    </row>
    <row r="626" s="3" customFormat="true" x14ac:dyDescent="0.25">
      <c r="A626" s="324"/>
      <c r="K626" s="324"/>
      <c r="U626" s="324"/>
      <c r="AE626" s="324"/>
      <c r="AO626" s="324"/>
      <c r="AY626" s="324"/>
      <c r="AZ626" s="324"/>
      <c r="BI626" s="324"/>
      <c r="BS626" s="324"/>
      <c r="CC626" s="324"/>
      <c r="CM626" s="324"/>
      <c r="CW626" s="324"/>
      <c r="DG626" s="324"/>
      <c r="DQ626" s="324"/>
      <c r="EA626" s="324"/>
      <c r="EK626" s="324"/>
      <c r="EU626" s="324"/>
      <c r="FE626" s="324"/>
      <c r="FO626" s="324"/>
      <c r="FY626" s="324"/>
      <c r="GI626" s="324"/>
      <c r="GS626" s="324"/>
      <c r="HC626" s="324"/>
      <c r="HM626" s="324"/>
      <c r="HW626" s="324"/>
    </row>
    <row r="627" s="3" customFormat="true" x14ac:dyDescent="0.25">
      <c r="A627" s="324"/>
      <c r="K627" s="324"/>
      <c r="U627" s="324"/>
      <c r="AE627" s="324"/>
      <c r="AO627" s="324"/>
      <c r="AY627" s="324"/>
      <c r="AZ627" s="324"/>
      <c r="BI627" s="324"/>
      <c r="BS627" s="324"/>
      <c r="CC627" s="324"/>
      <c r="CM627" s="324"/>
      <c r="CW627" s="324"/>
      <c r="DG627" s="324"/>
      <c r="DQ627" s="324"/>
      <c r="EA627" s="324"/>
      <c r="EK627" s="324"/>
      <c r="EU627" s="324"/>
      <c r="FE627" s="324"/>
      <c r="FO627" s="324"/>
      <c r="FY627" s="324"/>
      <c r="GI627" s="324"/>
      <c r="GS627" s="324"/>
      <c r="HC627" s="324"/>
      <c r="HM627" s="324"/>
      <c r="HW627" s="324"/>
    </row>
    <row r="628" s="3" customFormat="true" x14ac:dyDescent="0.25">
      <c r="A628" s="324"/>
      <c r="K628" s="324"/>
      <c r="U628" s="324"/>
      <c r="AE628" s="324"/>
      <c r="AO628" s="324"/>
      <c r="AY628" s="324"/>
      <c r="AZ628" s="324"/>
      <c r="BI628" s="324"/>
      <c r="BS628" s="324"/>
      <c r="CC628" s="324"/>
      <c r="CM628" s="324"/>
      <c r="CW628" s="324"/>
      <c r="DG628" s="324"/>
      <c r="DQ628" s="324"/>
      <c r="EA628" s="324"/>
      <c r="EK628" s="324"/>
      <c r="EU628" s="324"/>
      <c r="FE628" s="324"/>
      <c r="FO628" s="324"/>
      <c r="FY628" s="324"/>
      <c r="GI628" s="324"/>
      <c r="GS628" s="324"/>
      <c r="HC628" s="324"/>
      <c r="HM628" s="324"/>
      <c r="HW628" s="324"/>
    </row>
    <row r="629" s="3" customFormat="true" x14ac:dyDescent="0.25">
      <c r="A629" s="324"/>
      <c r="K629" s="324"/>
      <c r="U629" s="324"/>
      <c r="AE629" s="324"/>
      <c r="AO629" s="324"/>
      <c r="AY629" s="324"/>
      <c r="AZ629" s="324"/>
      <c r="BI629" s="324"/>
      <c r="BS629" s="324"/>
      <c r="CC629" s="324"/>
      <c r="CM629" s="324"/>
      <c r="CW629" s="324"/>
      <c r="DG629" s="324"/>
      <c r="DQ629" s="324"/>
      <c r="EA629" s="324"/>
      <c r="EK629" s="324"/>
      <c r="EU629" s="324"/>
      <c r="FE629" s="324"/>
      <c r="FO629" s="324"/>
      <c r="FY629" s="324"/>
      <c r="GI629" s="324"/>
      <c r="GS629" s="324"/>
      <c r="HC629" s="324"/>
      <c r="HM629" s="324"/>
      <c r="HW629" s="324"/>
    </row>
    <row r="630" s="3" customFormat="true" x14ac:dyDescent="0.25">
      <c r="A630" s="324"/>
      <c r="K630" s="324"/>
      <c r="U630" s="324"/>
      <c r="AE630" s="324"/>
      <c r="AO630" s="324"/>
      <c r="AY630" s="324"/>
      <c r="AZ630" s="324"/>
      <c r="BI630" s="324"/>
      <c r="BS630" s="324"/>
      <c r="CC630" s="324"/>
      <c r="CM630" s="324"/>
      <c r="CW630" s="324"/>
      <c r="DG630" s="324"/>
      <c r="DQ630" s="324"/>
      <c r="EA630" s="324"/>
      <c r="EK630" s="324"/>
      <c r="EU630" s="324"/>
      <c r="FE630" s="324"/>
      <c r="FO630" s="324"/>
      <c r="FY630" s="324"/>
      <c r="GI630" s="324"/>
      <c r="GS630" s="324"/>
      <c r="HC630" s="324"/>
      <c r="HM630" s="324"/>
      <c r="HW630" s="324"/>
    </row>
    <row r="631" s="3" customFormat="true" x14ac:dyDescent="0.25">
      <c r="A631" s="324"/>
      <c r="K631" s="324"/>
      <c r="U631" s="324"/>
      <c r="AE631" s="324"/>
      <c r="AO631" s="324"/>
      <c r="AY631" s="324"/>
      <c r="AZ631" s="324"/>
      <c r="BI631" s="324"/>
      <c r="BS631" s="324"/>
      <c r="CC631" s="324"/>
      <c r="CM631" s="324"/>
      <c r="CW631" s="324"/>
      <c r="DG631" s="324"/>
      <c r="DQ631" s="324"/>
      <c r="EA631" s="324"/>
      <c r="EK631" s="324"/>
      <c r="EU631" s="324"/>
      <c r="FE631" s="324"/>
      <c r="FO631" s="324"/>
      <c r="FY631" s="324"/>
      <c r="GI631" s="324"/>
      <c r="GS631" s="324"/>
      <c r="HC631" s="324"/>
      <c r="HM631" s="324"/>
      <c r="HW631" s="324"/>
    </row>
    <row r="632" s="3" customFormat="true" x14ac:dyDescent="0.25">
      <c r="A632" s="324"/>
      <c r="K632" s="324"/>
      <c r="U632" s="324"/>
      <c r="AE632" s="324"/>
      <c r="AO632" s="324"/>
      <c r="AY632" s="324"/>
      <c r="AZ632" s="324"/>
      <c r="BI632" s="324"/>
      <c r="BS632" s="324"/>
      <c r="CC632" s="324"/>
      <c r="CM632" s="324"/>
      <c r="CW632" s="324"/>
      <c r="DG632" s="324"/>
      <c r="DQ632" s="324"/>
      <c r="EA632" s="324"/>
      <c r="EK632" s="324"/>
      <c r="EU632" s="324"/>
      <c r="FE632" s="324"/>
      <c r="FO632" s="324"/>
      <c r="FY632" s="324"/>
      <c r="GI632" s="324"/>
      <c r="GS632" s="324"/>
      <c r="HC632" s="324"/>
      <c r="HM632" s="324"/>
      <c r="HW632" s="324"/>
    </row>
    <row r="633" s="3" customFormat="true" x14ac:dyDescent="0.25">
      <c r="A633" s="324"/>
      <c r="K633" s="324"/>
      <c r="U633" s="324"/>
      <c r="AE633" s="324"/>
      <c r="AO633" s="324"/>
      <c r="AY633" s="324"/>
      <c r="AZ633" s="324"/>
      <c r="BI633" s="324"/>
      <c r="BS633" s="324"/>
      <c r="CC633" s="324"/>
      <c r="CM633" s="324"/>
      <c r="CW633" s="324"/>
      <c r="DG633" s="324"/>
      <c r="DQ633" s="324"/>
      <c r="EA633" s="324"/>
      <c r="EK633" s="324"/>
      <c r="EU633" s="324"/>
      <c r="FE633" s="324"/>
      <c r="FO633" s="324"/>
      <c r="FY633" s="324"/>
      <c r="GI633" s="324"/>
      <c r="GS633" s="324"/>
      <c r="HC633" s="324"/>
      <c r="HM633" s="324"/>
      <c r="HW633" s="324"/>
    </row>
    <row r="634" s="3" customFormat="true" x14ac:dyDescent="0.25">
      <c r="A634" s="324"/>
      <c r="K634" s="324"/>
      <c r="U634" s="324"/>
      <c r="AE634" s="324"/>
      <c r="AO634" s="324"/>
      <c r="AY634" s="324"/>
      <c r="AZ634" s="324"/>
      <c r="BI634" s="324"/>
      <c r="BS634" s="324"/>
      <c r="CC634" s="324"/>
      <c r="CM634" s="324"/>
      <c r="CW634" s="324"/>
      <c r="DG634" s="324"/>
      <c r="DQ634" s="324"/>
      <c r="EA634" s="324"/>
      <c r="EK634" s="324"/>
      <c r="EU634" s="324"/>
      <c r="FE634" s="324"/>
      <c r="FO634" s="324"/>
      <c r="FY634" s="324"/>
      <c r="GI634" s="324"/>
      <c r="GS634" s="324"/>
      <c r="HC634" s="324"/>
      <c r="HM634" s="324"/>
      <c r="HW634" s="324"/>
    </row>
    <row r="635" s="3" customFormat="true" x14ac:dyDescent="0.25">
      <c r="A635" s="324"/>
      <c r="K635" s="324"/>
      <c r="U635" s="324"/>
      <c r="AE635" s="324"/>
      <c r="AO635" s="324"/>
      <c r="AY635" s="324"/>
      <c r="AZ635" s="324"/>
      <c r="BI635" s="324"/>
      <c r="BS635" s="324"/>
      <c r="CC635" s="324"/>
      <c r="CM635" s="324"/>
      <c r="CW635" s="324"/>
      <c r="DG635" s="324"/>
      <c r="DQ635" s="324"/>
      <c r="EA635" s="324"/>
      <c r="EK635" s="324"/>
      <c r="EU635" s="324"/>
      <c r="FE635" s="324"/>
      <c r="FO635" s="324"/>
      <c r="FY635" s="324"/>
      <c r="GI635" s="324"/>
      <c r="GS635" s="324"/>
      <c r="HC635" s="324"/>
      <c r="HM635" s="324"/>
      <c r="HW635" s="324"/>
    </row>
    <row r="636" s="3" customFormat="true" x14ac:dyDescent="0.25">
      <c r="A636" s="324"/>
      <c r="K636" s="324"/>
      <c r="U636" s="324"/>
      <c r="AE636" s="324"/>
      <c r="AO636" s="324"/>
      <c r="AY636" s="324"/>
      <c r="AZ636" s="324"/>
      <c r="BI636" s="324"/>
      <c r="BS636" s="324"/>
      <c r="CC636" s="324"/>
      <c r="CM636" s="324"/>
      <c r="CW636" s="324"/>
      <c r="DG636" s="324"/>
      <c r="DQ636" s="324"/>
      <c r="EA636" s="324"/>
      <c r="EK636" s="324"/>
      <c r="EU636" s="324"/>
      <c r="FE636" s="324"/>
      <c r="FO636" s="324"/>
      <c r="FY636" s="324"/>
      <c r="GI636" s="324"/>
      <c r="GS636" s="324"/>
      <c r="HC636" s="324"/>
      <c r="HM636" s="324"/>
      <c r="HW636" s="324"/>
    </row>
    <row r="637" s="3" customFormat="true" x14ac:dyDescent="0.25">
      <c r="A637" s="324"/>
      <c r="K637" s="324"/>
      <c r="U637" s="324"/>
      <c r="AE637" s="324"/>
      <c r="AO637" s="324"/>
      <c r="AY637" s="324"/>
      <c r="AZ637" s="324"/>
      <c r="BI637" s="324"/>
      <c r="BS637" s="324"/>
      <c r="CC637" s="324"/>
      <c r="CM637" s="324"/>
      <c r="CW637" s="324"/>
      <c r="DG637" s="324"/>
      <c r="DQ637" s="324"/>
      <c r="EA637" s="324"/>
      <c r="EK637" s="324"/>
      <c r="EU637" s="324"/>
      <c r="FE637" s="324"/>
      <c r="FO637" s="324"/>
      <c r="FY637" s="324"/>
      <c r="GI637" s="324"/>
      <c r="GS637" s="324"/>
      <c r="HC637" s="324"/>
      <c r="HM637" s="324"/>
      <c r="HW637" s="324"/>
    </row>
    <row r="638" s="3" customFormat="true" x14ac:dyDescent="0.25">
      <c r="A638" s="324"/>
      <c r="K638" s="324"/>
      <c r="U638" s="324"/>
      <c r="AE638" s="324"/>
      <c r="AO638" s="324"/>
      <c r="AY638" s="324"/>
      <c r="AZ638" s="324"/>
      <c r="BI638" s="324"/>
      <c r="BS638" s="324"/>
      <c r="CC638" s="324"/>
      <c r="CM638" s="324"/>
      <c r="CW638" s="324"/>
      <c r="DG638" s="324"/>
      <c r="DQ638" s="324"/>
      <c r="EA638" s="324"/>
      <c r="EK638" s="324"/>
      <c r="EU638" s="324"/>
      <c r="FE638" s="324"/>
      <c r="FO638" s="324"/>
      <c r="FY638" s="324"/>
      <c r="GI638" s="324"/>
      <c r="GS638" s="324"/>
      <c r="HC638" s="324"/>
      <c r="HM638" s="324"/>
      <c r="HW638" s="324"/>
    </row>
  </sheetData>
  <mergeCells count="18">
    <mergeCell ref="BA1:BF2"/>
    <mergeCell ref="BA3:BF3"/>
    <mergeCell ref="AQ1:AV2"/>
    <mergeCell ref="AQ3:AV3"/>
    <mergeCell ref="AP27:AV27"/>
    <mergeCell ref="AZ27:BF27"/>
    <mergeCell ref="B27:H27"/>
    <mergeCell ref="L27:R27"/>
    <mergeCell ref="V27:AB27"/>
    <mergeCell ref="AF27:AL27"/>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46" t="s">
        <v>22</v>
      </c>
      <c r="B1" s="347" t="s">
        <v>179</v>
      </c>
      <c r="C1" s="581" t="s">
        <v>180</v>
      </c>
      <c r="D1" s="582"/>
      <c r="E1" s="582"/>
      <c r="F1" s="582"/>
      <c r="G1" s="582"/>
      <c r="H1" s="583"/>
      <c r="I1" s="25"/>
      <c r="J1" s="16"/>
      <c r="K1" s="346" t="s">
        <v>22</v>
      </c>
      <c r="L1" s="347" t="s">
        <v>181</v>
      </c>
      <c r="M1" s="581" t="s">
        <v>180</v>
      </c>
      <c r="N1" s="582"/>
      <c r="O1" s="582"/>
      <c r="P1" s="582"/>
      <c r="Q1" s="582"/>
      <c r="R1" s="583"/>
      <c r="S1" s="25"/>
      <c r="T1" s="16"/>
      <c r="U1" s="346" t="s">
        <v>22</v>
      </c>
      <c r="V1" s="347" t="s">
        <v>182</v>
      </c>
      <c r="W1" s="581" t="s">
        <v>180</v>
      </c>
      <c r="X1" s="582"/>
      <c r="Y1" s="582"/>
      <c r="Z1" s="582"/>
      <c r="AA1" s="582"/>
      <c r="AB1" s="583"/>
      <c r="AC1" s="25"/>
      <c r="AD1" s="16"/>
      <c r="AE1" s="346" t="s">
        <v>22</v>
      </c>
      <c r="AF1" s="347" t="s">
        <v>183</v>
      </c>
      <c r="AG1" s="581" t="s">
        <v>180</v>
      </c>
      <c r="AH1" s="582"/>
      <c r="AI1" s="582"/>
      <c r="AJ1" s="582"/>
      <c r="AK1" s="582"/>
      <c r="AL1" s="583"/>
      <c r="AM1" s="25"/>
      <c r="AN1" s="16"/>
      <c r="AO1" s="346" t="s">
        <v>22</v>
      </c>
      <c r="AP1" s="430" t="str">
        <f>'Water Data'!AP1</f>
        <v>UIS16</v>
      </c>
      <c r="AQ1" s="581" t="s">
        <v>180</v>
      </c>
      <c r="AR1" s="582"/>
      <c r="AS1" s="582"/>
      <c r="AT1" s="582"/>
      <c r="AU1" s="582"/>
      <c r="AV1" s="583"/>
      <c r="AW1" s="25"/>
      <c r="AX1" s="16"/>
    </row>
    <row r="2" x14ac:dyDescent="0.25">
      <c r="A2" s="348" t="s">
        <v>184</v>
      </c>
      <c r="B2" s="349"/>
      <c r="C2" s="584"/>
      <c r="D2" s="584"/>
      <c r="E2" s="584"/>
      <c r="F2" s="584"/>
      <c r="G2" s="584"/>
      <c r="H2" s="585"/>
      <c r="I2" s="11"/>
      <c r="J2" s="17"/>
      <c r="K2" s="348" t="s">
        <v>185</v>
      </c>
      <c r="L2" s="349"/>
      <c r="M2" s="584"/>
      <c r="N2" s="584"/>
      <c r="O2" s="584"/>
      <c r="P2" s="584"/>
      <c r="Q2" s="584"/>
      <c r="R2" s="585"/>
      <c r="S2" s="11"/>
      <c r="T2" s="17"/>
      <c r="U2" s="348" t="s">
        <v>186</v>
      </c>
      <c r="V2" s="349"/>
      <c r="W2" s="584"/>
      <c r="X2" s="584"/>
      <c r="Y2" s="584"/>
      <c r="Z2" s="584"/>
      <c r="AA2" s="584"/>
      <c r="AB2" s="585"/>
      <c r="AC2" s="11"/>
      <c r="AD2" s="17"/>
      <c r="AE2" s="348" t="s">
        <v>187</v>
      </c>
      <c r="AF2" s="349"/>
      <c r="AG2" s="584"/>
      <c r="AH2" s="584"/>
      <c r="AI2" s="584"/>
      <c r="AJ2" s="584"/>
      <c r="AK2" s="584"/>
      <c r="AL2" s="585"/>
      <c r="AM2" s="11"/>
      <c r="AN2" s="17"/>
      <c r="AO2" s="348" t="str">
        <f>'Water Data'!AO2</f>
        <v>UNESCO UIS (http://data.uis.unesco.org/)</v>
      </c>
      <c r="AP2" s="349"/>
      <c r="AQ2" s="584"/>
      <c r="AR2" s="584"/>
      <c r="AS2" s="584"/>
      <c r="AT2" s="584"/>
      <c r="AU2" s="584"/>
      <c r="AV2" s="585"/>
      <c r="AW2" s="11"/>
      <c r="AX2" s="17"/>
    </row>
    <row r="3" x14ac:dyDescent="0.25">
      <c r="A3" s="350" t="s">
        <v>188</v>
      </c>
      <c r="B3" s="351"/>
      <c r="C3" s="586">
        <v>2006</v>
      </c>
      <c r="D3" s="587"/>
      <c r="E3" s="587"/>
      <c r="F3" s="587"/>
      <c r="G3" s="587"/>
      <c r="H3" s="588"/>
      <c r="I3" s="11"/>
      <c r="J3" s="17"/>
      <c r="K3" s="350" t="s">
        <v>188</v>
      </c>
      <c r="L3" s="351"/>
      <c r="M3" s="586">
        <v>2010</v>
      </c>
      <c r="N3" s="587"/>
      <c r="O3" s="587"/>
      <c r="P3" s="587"/>
      <c r="Q3" s="587"/>
      <c r="R3" s="588"/>
      <c r="S3" s="11"/>
      <c r="T3" s="17"/>
      <c r="U3" s="350" t="s">
        <v>188</v>
      </c>
      <c r="V3" s="351"/>
      <c r="W3" s="586">
        <v>2013</v>
      </c>
      <c r="X3" s="587"/>
      <c r="Y3" s="587"/>
      <c r="Z3" s="587"/>
      <c r="AA3" s="587"/>
      <c r="AB3" s="588"/>
      <c r="AC3" s="11"/>
      <c r="AD3" s="17"/>
      <c r="AE3" s="350" t="s">
        <v>188</v>
      </c>
      <c r="AF3" s="351"/>
      <c r="AG3" s="586">
        <v>2015</v>
      </c>
      <c r="AH3" s="587"/>
      <c r="AI3" s="587"/>
      <c r="AJ3" s="587"/>
      <c r="AK3" s="587"/>
      <c r="AL3" s="588"/>
      <c r="AM3" s="11"/>
      <c r="AN3" s="17"/>
      <c r="AO3" s="350" t="str">
        <f>'Water Data'!AO3</f>
        <v>Other</v>
      </c>
      <c r="AP3" s="351"/>
      <c r="AQ3" s="586">
        <f>'Water Data'!AQ3:AV3</f>
        <v>2016</v>
      </c>
      <c r="AR3" s="587"/>
      <c r="AS3" s="587"/>
      <c r="AT3" s="587"/>
      <c r="AU3" s="587"/>
      <c r="AV3" s="588"/>
      <c r="AW3" s="11"/>
      <c r="AX3" s="17"/>
    </row>
    <row r="4" s="4" customFormat="true" ht="18" customHeight="true" x14ac:dyDescent="0.25">
      <c r="A4" s="352" t="s">
        <v>226</v>
      </c>
      <c r="B4" s="353" t="s">
        <v>57</v>
      </c>
      <c r="C4" s="354" t="s">
        <v>7</v>
      </c>
      <c r="D4" s="355" t="s">
        <v>1</v>
      </c>
      <c r="E4" s="355" t="s">
        <v>2</v>
      </c>
      <c r="F4" s="355" t="s">
        <v>16</v>
      </c>
      <c r="G4" s="355" t="s">
        <v>17</v>
      </c>
      <c r="H4" s="356" t="s">
        <v>18</v>
      </c>
      <c r="I4" s="26"/>
      <c r="J4" s="18"/>
      <c r="K4" s="352" t="s">
        <v>226</v>
      </c>
      <c r="L4" s="353" t="s">
        <v>57</v>
      </c>
      <c r="M4" s="354" t="s">
        <v>7</v>
      </c>
      <c r="N4" s="355" t="s">
        <v>1</v>
      </c>
      <c r="O4" s="355" t="s">
        <v>2</v>
      </c>
      <c r="P4" s="355" t="s">
        <v>16</v>
      </c>
      <c r="Q4" s="355" t="s">
        <v>17</v>
      </c>
      <c r="R4" s="356" t="s">
        <v>18</v>
      </c>
      <c r="S4" s="26"/>
      <c r="T4" s="18"/>
      <c r="U4" s="352" t="s">
        <v>226</v>
      </c>
      <c r="V4" s="353" t="s">
        <v>57</v>
      </c>
      <c r="W4" s="354" t="s">
        <v>7</v>
      </c>
      <c r="X4" s="355" t="s">
        <v>1</v>
      </c>
      <c r="Y4" s="355" t="s">
        <v>2</v>
      </c>
      <c r="Z4" s="355" t="s">
        <v>16</v>
      </c>
      <c r="AA4" s="355" t="s">
        <v>17</v>
      </c>
      <c r="AB4" s="356" t="s">
        <v>18</v>
      </c>
      <c r="AC4" s="26"/>
      <c r="AD4" s="18"/>
      <c r="AE4" s="352" t="s">
        <v>226</v>
      </c>
      <c r="AF4" s="353" t="s">
        <v>57</v>
      </c>
      <c r="AG4" s="354" t="s">
        <v>7</v>
      </c>
      <c r="AH4" s="355" t="s">
        <v>1</v>
      </c>
      <c r="AI4" s="355" t="s">
        <v>2</v>
      </c>
      <c r="AJ4" s="355" t="s">
        <v>16</v>
      </c>
      <c r="AK4" s="355" t="s">
        <v>17</v>
      </c>
      <c r="AL4" s="356" t="s">
        <v>18</v>
      </c>
      <c r="AM4" s="26"/>
      <c r="AN4" s="18"/>
      <c r="AO4" s="352" t="s">
        <v>226</v>
      </c>
      <c r="AP4" s="353" t="s">
        <v>57</v>
      </c>
      <c r="AQ4" s="354" t="s">
        <v>7</v>
      </c>
      <c r="AR4" s="355" t="s">
        <v>1</v>
      </c>
      <c r="AS4" s="355" t="s">
        <v>2</v>
      </c>
      <c r="AT4" s="355" t="s">
        <v>16</v>
      </c>
      <c r="AU4" s="355" t="s">
        <v>17</v>
      </c>
      <c r="AV4" s="356" t="s">
        <v>18</v>
      </c>
      <c r="AW4" s="26"/>
      <c r="AX4" s="18"/>
      <c r="AY4" s="326"/>
      <c r="AZ4" s="326"/>
      <c r="BA4" s="433"/>
      <c r="BB4" s="433"/>
      <c r="BC4" s="433"/>
      <c r="BD4" s="433"/>
      <c r="BE4" s="433"/>
      <c r="BF4" s="433"/>
      <c r="BI4" s="326"/>
      <c r="BS4" s="326"/>
      <c r="CC4" s="326"/>
      <c r="CM4" s="326"/>
      <c r="CW4" s="326"/>
      <c r="DG4" s="326"/>
      <c r="DQ4" s="326"/>
      <c r="EA4" s="326"/>
      <c r="EK4" s="326"/>
      <c r="EU4" s="326"/>
      <c r="FE4" s="326"/>
      <c r="FO4" s="326"/>
      <c r="FY4" s="326"/>
      <c r="GI4" s="326"/>
      <c r="GS4" s="326"/>
      <c r="HC4" s="326"/>
      <c r="HM4" s="326"/>
      <c r="HW4" s="326"/>
    </row>
    <row r="5" s="4" customFormat="true" x14ac:dyDescent="0.25">
      <c r="A5" s="318"/>
      <c r="B5" s="15" t="s">
        <v>3</v>
      </c>
      <c r="C5" s="9" t="str">
        <f t="shared" ref="C5:H5" si="0">IF(COUNTA(C15)=0,"",C15)</f>
        <v/>
      </c>
      <c r="D5" s="9" t="str">
        <f t="shared" si="0"/>
        <v/>
      </c>
      <c r="E5" s="9" t="str">
        <f t="shared" si="0"/>
        <v/>
      </c>
      <c r="F5" s="9" t="str">
        <f t="shared" si="0"/>
        <v/>
      </c>
      <c r="G5" s="9" t="str">
        <f t="shared" si="0"/>
        <v/>
      </c>
      <c r="H5" s="33" t="str">
        <f t="shared" si="0"/>
        <v/>
      </c>
      <c r="I5" s="26"/>
      <c r="J5" s="18"/>
      <c r="K5" s="318"/>
      <c r="L5" s="15" t="s">
        <v>3</v>
      </c>
      <c r="M5" s="9">
        <f t="shared" ref="M5:R5" si="1">IF(COUNTA(M15)=0,"",M15)</f>
        <v>3.5</v>
      </c>
      <c r="N5" s="9">
        <f t="shared" si="1"/>
        <v>0.97</v>
      </c>
      <c r="O5" s="9">
        <f t="shared" si="1"/>
        <v>6.18</v>
      </c>
      <c r="P5" s="9">
        <f t="shared" si="1"/>
        <v>4.21</v>
      </c>
      <c r="Q5" s="9">
        <f t="shared" si="1"/>
        <v>2.72</v>
      </c>
      <c r="R5" s="33" t="str">
        <f t="shared" si="1"/>
        <v/>
      </c>
      <c r="S5" s="26"/>
      <c r="T5" s="18"/>
      <c r="U5" s="318"/>
      <c r="V5" s="15" t="s">
        <v>3</v>
      </c>
      <c r="W5" s="9" t="str">
        <f t="shared" ref="W5:AB5" si="2">IF(COUNTA(W15)=0,"",W15)</f>
        <v/>
      </c>
      <c r="X5" s="9" t="str">
        <f t="shared" si="2"/>
        <v/>
      </c>
      <c r="Y5" s="9" t="str">
        <f t="shared" si="2"/>
        <v/>
      </c>
      <c r="Z5" s="9" t="str">
        <f t="shared" si="2"/>
        <v/>
      </c>
      <c r="AA5" s="9" t="str">
        <f t="shared" si="2"/>
        <v/>
      </c>
      <c r="AB5" s="33" t="str">
        <f t="shared" si="2"/>
        <v/>
      </c>
      <c r="AC5" s="26"/>
      <c r="AD5" s="18"/>
      <c r="AE5" s="318"/>
      <c r="AF5" s="15" t="s">
        <v>3</v>
      </c>
      <c r="AG5" s="9">
        <f t="shared" ref="AG5:AL5" si="3">IF(COUNTA(AG15)=0,"",AG15)</f>
        <v>1.9</v>
      </c>
      <c r="AH5" s="9">
        <f t="shared" si="3"/>
        <v>0.41</v>
      </c>
      <c r="AI5" s="9">
        <f t="shared" si="3"/>
        <v>3.82</v>
      </c>
      <c r="AJ5" s="9">
        <f t="shared" si="3"/>
        <v>2.16</v>
      </c>
      <c r="AK5" s="9">
        <f t="shared" si="3"/>
        <v>1.87</v>
      </c>
      <c r="AL5" s="33">
        <f t="shared" si="3"/>
        <v>1.29</v>
      </c>
      <c r="AM5" s="26"/>
      <c r="AN5" s="18"/>
      <c r="AO5" s="318"/>
      <c r="AP5" s="15" t="s">
        <v>3</v>
      </c>
      <c r="AQ5" s="9" t="str">
        <f t="shared" ref="AQ5:AV5" si="4">IF(COUNTA(AQ15)=0,"",AQ15)</f>
        <v/>
      </c>
      <c r="AR5" s="9" t="str">
        <f t="shared" si="4"/>
        <v/>
      </c>
      <c r="AS5" s="9" t="str">
        <f t="shared" si="4"/>
        <v/>
      </c>
      <c r="AT5" s="9" t="str">
        <f t="shared" si="4"/>
        <v/>
      </c>
      <c r="AU5" s="9" t="str">
        <f t="shared" si="4"/>
        <v/>
      </c>
      <c r="AV5" s="33" t="str">
        <f t="shared" si="4"/>
        <v/>
      </c>
      <c r="AW5" s="26"/>
      <c r="AX5" s="18"/>
      <c r="AY5" s="326"/>
      <c r="AZ5" s="326"/>
      <c r="BA5" s="433"/>
      <c r="BB5" s="433"/>
      <c r="BC5" s="433"/>
      <c r="BD5" s="433"/>
      <c r="BE5" s="433"/>
      <c r="BF5" s="433"/>
      <c r="BI5" s="326"/>
      <c r="BS5" s="326"/>
      <c r="CC5" s="326"/>
      <c r="CM5" s="326"/>
      <c r="CW5" s="326"/>
      <c r="DG5" s="326"/>
      <c r="DQ5" s="326"/>
      <c r="EA5" s="326"/>
      <c r="EK5" s="326"/>
      <c r="EU5" s="326"/>
      <c r="FE5" s="326"/>
      <c r="FO5" s="326"/>
      <c r="FY5" s="326"/>
      <c r="GI5" s="326"/>
      <c r="GS5" s="326"/>
      <c r="HC5" s="326"/>
      <c r="HM5" s="326"/>
      <c r="HW5" s="326"/>
    </row>
    <row r="6" s="4" customFormat="true" x14ac:dyDescent="0.25">
      <c r="A6" s="318"/>
      <c r="B6" s="15" t="s">
        <v>0</v>
      </c>
      <c r="C6" s="9" t="str">
        <f>IF((COUNTA(C16:C25)=0)+(COUNTA(C15)=0),"",100-C15-SUMPRODUCT(B16:B25,C16:C25))</f>
        <v/>
      </c>
      <c r="D6" s="9" t="str">
        <f>IF((COUNTA(D16:D25)=0)+(COUNTA(D15)=0),"",100-D15-SUMPRODUCT(B16:B25,D16:D25))</f>
        <v/>
      </c>
      <c r="E6" s="9" t="str">
        <f>IF((COUNTA(E16:E25)=0)+(COUNTA(E15)=0),"",100-E15-SUMPRODUCT(B16:B25,E16:E25))</f>
        <v/>
      </c>
      <c r="F6" s="9" t="str">
        <f>IF((COUNTA(F16:F25)=0)+(COUNTA(F15)=0),"",100-F15-SUMPRODUCT(B16:B25,F16:F25))</f>
        <v/>
      </c>
      <c r="G6" s="9" t="str">
        <f>IF((COUNTA(G16:G25)=0)+(COUNTA(G15)=0),"",100-G15-SUMPRODUCT(B16:B25,G16:G25))</f>
        <v/>
      </c>
      <c r="H6" s="33" t="str">
        <f>IF((COUNTA(H16:H25)=0)+(COUNTA(H15)=0),"",100-H15-SUMPRODUCT(B16:B25,H16:H25))</f>
        <v/>
      </c>
      <c r="I6" s="26"/>
      <c r="J6" s="18"/>
      <c r="K6" s="318"/>
      <c r="L6" s="15" t="s">
        <v>0</v>
      </c>
      <c r="M6" s="9">
        <f>IF((COUNTA(M16:M25)=0)+(COUNTA(M15)=0),"",100-M15-SUMPRODUCT(L16:L25,M16:M25))</f>
        <v>6.4750000000000085</v>
      </c>
      <c r="N6" s="9">
        <f>IF((COUNTA(N16:N25)=0)+(COUNTA(N15)=0),"",100-N15-SUMPRODUCT(L16:L25,N16:N25))</f>
        <v>1.3875000000000171</v>
      </c>
      <c r="O6" s="9">
        <f>IF((COUNTA(O16:O25)=0)+(COUNTA(O15)=0),"",100-O15-SUMPRODUCT(L16:L25,O16:O25))</f>
        <v>11.842500000000001</v>
      </c>
      <c r="P6" s="9">
        <f>IF((COUNTA(P16:P25)=0)+(COUNTA(P15)=0),"",100-P15-SUMPRODUCT(L16:L25,P16:P25))</f>
        <v>5.2475000000000023</v>
      </c>
      <c r="Q6" s="9">
        <f>IF((COUNTA(Q16:Q25)=0)+(COUNTA(Q15)=0),"",100-Q15-SUMPRODUCT(L16:L25,Q16:Q25))</f>
        <v>7.352499999999992</v>
      </c>
      <c r="R6" s="33" t="str">
        <f>IF((COUNTA(R16:R25)=0)+(COUNTA(R15)=0),"",100-R15-SUMPRODUCT(L16:L25,R16:R25))</f>
        <v/>
      </c>
      <c r="S6" s="26"/>
      <c r="T6" s="18"/>
      <c r="U6" s="318"/>
      <c r="V6" s="15" t="s">
        <v>0</v>
      </c>
      <c r="W6" s="9" t="str">
        <f>IF((COUNTA(W16:W25)=0)+(COUNTA(W15)=0),"",100-W15-SUMPRODUCT(V16:V25,W16:W25))</f>
        <v/>
      </c>
      <c r="X6" s="9" t="str">
        <f>IF((COUNTA(X16:X25)=0)+(COUNTA(X15)=0),"",100-X15-SUMPRODUCT(V16:V25,X16:X25))</f>
        <v/>
      </c>
      <c r="Y6" s="9" t="str">
        <f>IF((COUNTA(Y16:Y25)=0)+(COUNTA(Y15)=0),"",100-Y15-SUMPRODUCT(V16:V25,Y16:Y25))</f>
        <v/>
      </c>
      <c r="Z6" s="9" t="str">
        <f>IF((COUNTA(Z16:Z25)=0)+(COUNTA(Z15)=0),"",100-Z15-SUMPRODUCT(V16:V25,Z16:Z25))</f>
        <v/>
      </c>
      <c r="AA6" s="9" t="str">
        <f>IF((COUNTA(AA16:AA25)=0)+(COUNTA(AA15)=0),"",100-AA15-SUMPRODUCT(V16:V25,AA16:AA25))</f>
        <v/>
      </c>
      <c r="AB6" s="33" t="str">
        <f>IF((COUNTA(AB16:AB25)=0)+(COUNTA(AB15)=0),"",100-AB15-SUMPRODUCT(V16:V25,AB16:AB25))</f>
        <v/>
      </c>
      <c r="AC6" s="26"/>
      <c r="AD6" s="18"/>
      <c r="AE6" s="318"/>
      <c r="AF6" s="15" t="s">
        <v>0</v>
      </c>
      <c r="AG6" s="9">
        <f>IF((COUNTA(AG16:AG25)=0)+(COUNTA(AG15)=0),"",100-AG15-SUMPRODUCT(AF16:AF25,AG16:AG25))</f>
        <v>2.9499999999999886</v>
      </c>
      <c r="AH6" s="9">
        <f>IF((COUNTA(AH16:AH25)=0)+(COUNTA(AH15)=0),"",100-AH15-SUMPRODUCT(AF16:AF25,AH16:AH25))</f>
        <v>0.6600000000000108</v>
      </c>
      <c r="AI6" s="9">
        <f>IF((COUNTA(AI16:AI25)=0)+(COUNTA(AI15)=0),"",100-AI15-SUMPRODUCT(AF16:AF25,AI16:AI25))</f>
        <v>5.8600000000000279</v>
      </c>
      <c r="AJ6" s="9">
        <f>IF((COUNTA(AJ16:AJ25)=0)+(COUNTA(AJ15)=0),"",100-AJ15-SUMPRODUCT(AF16:AF25,AJ16:AJ25))</f>
        <v>2.7500000000000142</v>
      </c>
      <c r="AK6" s="9">
        <f>IF((COUNTA(AK16:AK25)=0)+(COUNTA(AK15)=0),"",100-AK15-SUMPRODUCT(AF16:AF25,AK16:AK25))</f>
        <v>3.2550000000000097</v>
      </c>
      <c r="AL6" s="33">
        <f>IF((COUNTA(AL16:AL25)=0)+(COUNTA(AL15)=0),"",100-AL15-SUMPRODUCT(AF16:AF25,AL16:AL25))</f>
        <v>2.1349999999999909</v>
      </c>
      <c r="AM6" s="26"/>
      <c r="AN6" s="18"/>
      <c r="AO6" s="318"/>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c r="AV6" s="33"/>
      <c r="AW6" s="26"/>
      <c r="AX6" s="18"/>
      <c r="AY6" s="326"/>
      <c r="AZ6" s="326"/>
      <c r="BA6" s="433"/>
      <c r="BB6" s="433"/>
      <c r="BC6" s="433"/>
      <c r="BD6" s="433"/>
      <c r="BE6" s="433"/>
      <c r="BF6" s="433"/>
      <c r="BI6" s="326"/>
      <c r="BS6" s="326"/>
      <c r="CC6" s="326"/>
      <c r="CM6" s="326"/>
      <c r="CW6" s="326"/>
      <c r="DG6" s="326"/>
      <c r="DQ6" s="326"/>
      <c r="EA6" s="326"/>
      <c r="EK6" s="326"/>
      <c r="EU6" s="326"/>
      <c r="FE6" s="326"/>
      <c r="FO6" s="326"/>
      <c r="FY6" s="326"/>
      <c r="GI6" s="326"/>
      <c r="GS6" s="326"/>
      <c r="HC6" s="326"/>
      <c r="HM6" s="326"/>
      <c r="HW6" s="326"/>
    </row>
    <row r="7" s="4" customFormat="true" x14ac:dyDescent="0.25">
      <c r="A7" s="318"/>
      <c r="B7" s="15" t="s">
        <v>19</v>
      </c>
      <c r="C7" s="9">
        <f>IF(COUNTA(C16:C25)=0,"",SUMPRODUCT(C16:C25,B16:B25))</f>
        <v>59.5</v>
      </c>
      <c r="D7" s="9">
        <f>IF(COUNTA(D16:D25)=0,"",SUMPRODUCT(D16:D25,B16:B25))</f>
        <v>96</v>
      </c>
      <c r="E7" s="9">
        <f>IF(COUNTA(E16:E25)=0,"",SUMPRODUCT(E16:E25,B16:B25))</f>
        <v>19.7</v>
      </c>
      <c r="F7" s="9" t="str">
        <f>IF(COUNTA(F16:F25)=0,"",SUMPRODUCT(F16:F25,B16:B25))</f>
        <v/>
      </c>
      <c r="G7" s="9">
        <f>IF(COUNTA(G16:G25)=0,"",SUMPRODUCT(G16:G25,B16:B25))</f>
        <v>59.5</v>
      </c>
      <c r="H7" s="33" t="str">
        <f>IF(COUNTA(H16:H25)=0,"",SUMPRODUCT(H16:H25,B16:B25))</f>
        <v/>
      </c>
      <c r="I7" s="26"/>
      <c r="J7" s="18"/>
      <c r="K7" s="318"/>
      <c r="L7" s="15" t="s">
        <v>19</v>
      </c>
      <c r="M7" s="9">
        <f>IF(COUNTA(M16:M25)=0,"",SUMPRODUCT(M16:M25,L16:L25))</f>
        <v>90.024999999999991</v>
      </c>
      <c r="N7" s="9">
        <f>IF(COUNTA(N16:N25)=0,"",SUMPRODUCT(N16:N25,L16:L25))</f>
        <v>97.642499999999984</v>
      </c>
      <c r="O7" s="9">
        <f>IF(COUNTA(O16:O25)=0,"",SUMPRODUCT(O16:O25,L16:L25))</f>
        <v>81.977499999999992</v>
      </c>
      <c r="P7" s="9">
        <f>IF(COUNTA(P16:P25)=0,"",SUMPRODUCT(P16:P25,L16:L25))</f>
        <v>90.542500000000004</v>
      </c>
      <c r="Q7" s="9">
        <f>IF(COUNTA(Q16:Q25)=0,"",SUMPRODUCT(Q16:Q25,L16:L25))</f>
        <v>89.927500000000009</v>
      </c>
      <c r="R7" s="33" t="str">
        <f>IF(COUNTA(R16:R25)=0,"",SUMPRODUCT(R16:R25,L16:L25))</f>
        <v/>
      </c>
      <c r="S7" s="26"/>
      <c r="T7" s="18"/>
      <c r="U7" s="318"/>
      <c r="V7" s="15" t="s">
        <v>19</v>
      </c>
      <c r="W7" s="9">
        <f>IF(COUNTA(W16:W25)=0,"",SUMPRODUCT(W16:W25,V16:V25))</f>
        <v>59.756097560975604</v>
      </c>
      <c r="X7" s="9">
        <f>IF(COUNTA(X16:X25)=0,"",SUMPRODUCT(X16:X25,V16:V25))</f>
        <v>97.269624573378834</v>
      </c>
      <c r="Y7" s="9">
        <f>IF(COUNTA(Y16:Y25)=0,"",SUMPRODUCT(Y16:Y25,V16:V25))</f>
        <v>23.487544483985765</v>
      </c>
      <c r="Z7" s="9" t="str">
        <f>IF(COUNTA(Z16:Z25)=0,"",SUMPRODUCT(Z16:Z25,V16:V25))</f>
        <v/>
      </c>
      <c r="AA7" s="9">
        <f>IF(COUNTA(AA16:AA25)=0,"",SUMPRODUCT(AA16:AA25,V16:V25))</f>
        <v>59.756097560975604</v>
      </c>
      <c r="AB7" s="33" t="str">
        <f>IF(COUNTA(AB16:AB25)=0,"",SUMPRODUCT(AB16:AB25,V16:V25))</f>
        <v/>
      </c>
      <c r="AC7" s="26"/>
      <c r="AD7" s="18"/>
      <c r="AE7" s="318"/>
      <c r="AF7" s="15" t="s">
        <v>19</v>
      </c>
      <c r="AG7" s="9">
        <f>IF(COUNTA(AG16:AG25)=0,"",SUMPRODUCT(AG16:AG25,AF16:AF25))</f>
        <v>95.15</v>
      </c>
      <c r="AH7" s="9">
        <f>IF(COUNTA(AH16:AH25)=0,"",SUMPRODUCT(AH16:AH25,AF16:AF25))</f>
        <v>98.929999999999993</v>
      </c>
      <c r="AI7" s="9">
        <f>IF(COUNTA(AI16:AI25)=0,"",SUMPRODUCT(AI16:AI25,AF16:AF25))</f>
        <v>90.319999999999979</v>
      </c>
      <c r="AJ7" s="9">
        <f>IF(COUNTA(AJ16:AJ25)=0,"",SUMPRODUCT(AJ16:AJ25,AF16:AF25))</f>
        <v>95.089999999999989</v>
      </c>
      <c r="AK7" s="9">
        <f>IF(COUNTA(AK16:AK25)=0,"",SUMPRODUCT(AK16:AK25,AF16:AF25))</f>
        <v>94.874999999999986</v>
      </c>
      <c r="AL7" s="33">
        <f>IF(COUNTA(AL16:AL25)=0,"",SUMPRODUCT(AL16:AL25,AF16:AF25))</f>
        <v>96.575000000000003</v>
      </c>
      <c r="AM7" s="26"/>
      <c r="AN7" s="18"/>
      <c r="AO7" s="318"/>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c r="AV7" s="33"/>
      <c r="AW7" s="26"/>
      <c r="AX7" s="18"/>
      <c r="AY7" s="326"/>
      <c r="AZ7" s="326"/>
      <c r="BA7" s="433"/>
      <c r="BB7" s="433"/>
      <c r="BC7" s="433"/>
      <c r="BD7" s="433"/>
      <c r="BE7" s="433"/>
      <c r="BF7" s="433"/>
      <c r="BI7" s="326"/>
      <c r="BS7" s="326"/>
      <c r="CC7" s="326"/>
      <c r="CM7" s="326"/>
      <c r="CW7" s="326"/>
      <c r="DG7" s="326"/>
      <c r="DQ7" s="326"/>
      <c r="EA7" s="326"/>
      <c r="EK7" s="326"/>
      <c r="EU7" s="326"/>
      <c r="FE7" s="326"/>
      <c r="FO7" s="326"/>
      <c r="FY7" s="326"/>
      <c r="GI7" s="326"/>
      <c r="GS7" s="326"/>
      <c r="HC7" s="326"/>
      <c r="HM7" s="326"/>
      <c r="HW7" s="326"/>
    </row>
    <row r="8" s="4" customFormat="true" x14ac:dyDescent="0.25">
      <c r="A8" s="318"/>
      <c r="B8" s="85" t="s">
        <v>54</v>
      </c>
      <c r="C8" s="20"/>
      <c r="D8" s="20"/>
      <c r="E8" s="20"/>
      <c r="F8" s="20"/>
      <c r="G8" s="20"/>
      <c r="H8" s="153"/>
      <c r="I8" s="26"/>
      <c r="J8" s="18"/>
      <c r="K8" s="318" t="s">
        <v>245</v>
      </c>
      <c r="L8" s="85" t="s">
        <v>54</v>
      </c>
      <c r="M8" s="20">
        <v>75.7</v>
      </c>
      <c r="N8" s="20">
        <v>78.400000000000006</v>
      </c>
      <c r="O8" s="20">
        <v>69.2</v>
      </c>
      <c r="P8" s="20">
        <v>78.599999999999994</v>
      </c>
      <c r="Q8" s="20">
        <v>73</v>
      </c>
      <c r="R8" s="153"/>
      <c r="S8" s="26"/>
      <c r="T8" s="18"/>
      <c r="U8" s="318"/>
      <c r="V8" s="85" t="s">
        <v>54</v>
      </c>
      <c r="W8" s="20"/>
      <c r="X8" s="20"/>
      <c r="Y8" s="20"/>
      <c r="Z8" s="20"/>
      <c r="AA8" s="20"/>
      <c r="AB8" s="153"/>
      <c r="AC8" s="26"/>
      <c r="AD8" s="18"/>
      <c r="AE8" s="318" t="s">
        <v>245</v>
      </c>
      <c r="AF8" s="85" t="s">
        <v>54</v>
      </c>
      <c r="AG8" s="20">
        <v>85.9</v>
      </c>
      <c r="AH8" s="20">
        <v>89.2</v>
      </c>
      <c r="AI8" s="20">
        <v>80.2</v>
      </c>
      <c r="AJ8" s="20">
        <v>86.7</v>
      </c>
      <c r="AK8" s="20">
        <v>85.8</v>
      </c>
      <c r="AL8" s="153">
        <v>86.3</v>
      </c>
      <c r="AM8" s="26"/>
      <c r="AN8" s="18"/>
      <c r="AO8" s="318"/>
      <c r="AP8" s="85" t="s">
        <v>54</v>
      </c>
      <c r="AQ8" s="20"/>
      <c r="AR8" s="20"/>
      <c r="AS8" s="20"/>
      <c r="AT8" s="20"/>
      <c r="AU8" s="20"/>
      <c r="AV8" s="153"/>
      <c r="AW8" s="26"/>
      <c r="AX8" s="18"/>
      <c r="AY8" s="326"/>
      <c r="AZ8" s="326"/>
      <c r="BA8" s="433"/>
      <c r="BB8" s="433"/>
      <c r="BC8" s="433"/>
      <c r="BD8" s="433"/>
      <c r="BE8" s="433"/>
      <c r="BF8" s="433"/>
      <c r="BI8" s="326"/>
      <c r="BS8" s="326"/>
      <c r="CC8" s="326"/>
      <c r="CM8" s="326"/>
      <c r="CW8" s="326"/>
      <c r="DG8" s="326"/>
      <c r="DQ8" s="326"/>
      <c r="EA8" s="326"/>
      <c r="EK8" s="326"/>
      <c r="EU8" s="326"/>
      <c r="FE8" s="326"/>
      <c r="FO8" s="326"/>
      <c r="FY8" s="326"/>
      <c r="GI8" s="326"/>
      <c r="GS8" s="326"/>
      <c r="HC8" s="326"/>
      <c r="HM8" s="326"/>
      <c r="HW8" s="326"/>
    </row>
    <row r="9" s="4" customFormat="true" x14ac:dyDescent="0.25">
      <c r="A9" s="318"/>
      <c r="B9" s="85" t="s">
        <v>59</v>
      </c>
      <c r="C9" s="20"/>
      <c r="D9" s="20"/>
      <c r="E9" s="20"/>
      <c r="F9" s="20"/>
      <c r="G9" s="20"/>
      <c r="H9" s="153"/>
      <c r="I9" s="26"/>
      <c r="J9" s="18"/>
      <c r="K9" s="318"/>
      <c r="L9" s="85" t="s">
        <v>59</v>
      </c>
      <c r="M9" s="20"/>
      <c r="N9" s="20"/>
      <c r="O9" s="20"/>
      <c r="P9" s="20"/>
      <c r="Q9" s="20"/>
      <c r="R9" s="153"/>
      <c r="S9" s="26"/>
      <c r="T9" s="18"/>
      <c r="U9" s="318"/>
      <c r="V9" s="85" t="s">
        <v>59</v>
      </c>
      <c r="W9" s="20"/>
      <c r="X9" s="20"/>
      <c r="Y9" s="20"/>
      <c r="Z9" s="20"/>
      <c r="AA9" s="20"/>
      <c r="AB9" s="153"/>
      <c r="AC9" s="26"/>
      <c r="AD9" s="18"/>
      <c r="AE9" s="318"/>
      <c r="AF9" s="85" t="s">
        <v>59</v>
      </c>
      <c r="AG9" s="20"/>
      <c r="AH9" s="20"/>
      <c r="AI9" s="20"/>
      <c r="AJ9" s="20"/>
      <c r="AK9" s="20"/>
      <c r="AL9" s="153"/>
      <c r="AM9" s="26"/>
      <c r="AN9" s="18"/>
      <c r="AO9" s="318"/>
      <c r="AP9" s="85" t="s">
        <v>59</v>
      </c>
      <c r="AQ9" s="20"/>
      <c r="AR9" s="20"/>
      <c r="AS9" s="20"/>
      <c r="AT9" s="20"/>
      <c r="AU9" s="20"/>
      <c r="AV9" s="153"/>
      <c r="AW9" s="26"/>
      <c r="AX9" s="18"/>
      <c r="AY9" s="326"/>
      <c r="AZ9" s="326"/>
      <c r="BA9" s="433"/>
      <c r="BB9" s="433"/>
      <c r="BC9" s="433"/>
      <c r="BD9" s="433"/>
      <c r="BE9" s="433"/>
      <c r="BF9" s="433"/>
      <c r="BI9" s="326"/>
      <c r="BS9" s="326"/>
      <c r="CC9" s="326"/>
      <c r="CM9" s="326"/>
      <c r="CW9" s="326"/>
      <c r="DG9" s="326"/>
      <c r="DQ9" s="326"/>
      <c r="EA9" s="326"/>
      <c r="EK9" s="326"/>
      <c r="EU9" s="326"/>
      <c r="FE9" s="326"/>
      <c r="FO9" s="326"/>
      <c r="FY9" s="326"/>
      <c r="GI9" s="326"/>
      <c r="GS9" s="326"/>
      <c r="HC9" s="326"/>
      <c r="HM9" s="326"/>
      <c r="HW9" s="326"/>
    </row>
    <row r="10" s="4" customFormat="true" x14ac:dyDescent="0.25">
      <c r="A10" s="318"/>
      <c r="B10" s="85" t="s">
        <v>122</v>
      </c>
      <c r="C10" s="20"/>
      <c r="D10" s="20"/>
      <c r="E10" s="20"/>
      <c r="F10" s="20"/>
      <c r="G10" s="20"/>
      <c r="H10" s="153"/>
      <c r="I10" s="26"/>
      <c r="J10" s="18"/>
      <c r="K10" s="318"/>
      <c r="L10" s="85" t="s">
        <v>122</v>
      </c>
      <c r="M10" s="20"/>
      <c r="N10" s="20"/>
      <c r="O10" s="20"/>
      <c r="P10" s="20"/>
      <c r="Q10" s="20"/>
      <c r="R10" s="153"/>
      <c r="S10" s="26"/>
      <c r="T10" s="18"/>
      <c r="U10" s="318"/>
      <c r="V10" s="85" t="s">
        <v>122</v>
      </c>
      <c r="W10" s="20"/>
      <c r="X10" s="20"/>
      <c r="Y10" s="20"/>
      <c r="Z10" s="20"/>
      <c r="AA10" s="20"/>
      <c r="AB10" s="153"/>
      <c r="AC10" s="26"/>
      <c r="AD10" s="18"/>
      <c r="AE10" s="318"/>
      <c r="AF10" s="85" t="s">
        <v>122</v>
      </c>
      <c r="AG10" s="20"/>
      <c r="AH10" s="20"/>
      <c r="AI10" s="20"/>
      <c r="AJ10" s="20"/>
      <c r="AK10" s="20"/>
      <c r="AL10" s="153"/>
      <c r="AM10" s="26"/>
      <c r="AN10" s="18"/>
      <c r="AO10" s="318"/>
      <c r="AP10" s="85" t="s">
        <v>122</v>
      </c>
      <c r="AQ10" s="20"/>
      <c r="AR10" s="20"/>
      <c r="AS10" s="20"/>
      <c r="AT10" s="20"/>
      <c r="AU10" s="20"/>
      <c r="AV10" s="153"/>
      <c r="AW10" s="26"/>
      <c r="AX10" s="18"/>
      <c r="AY10" s="326"/>
      <c r="AZ10" s="326"/>
      <c r="BA10" s="433"/>
      <c r="BB10" s="433"/>
      <c r="BC10" s="433"/>
      <c r="BD10" s="433"/>
      <c r="BE10" s="433"/>
      <c r="BF10" s="433"/>
      <c r="BI10" s="326"/>
      <c r="BS10" s="326"/>
      <c r="CC10" s="326"/>
      <c r="CM10" s="326"/>
      <c r="CW10" s="326"/>
      <c r="DG10" s="326"/>
      <c r="DQ10" s="326"/>
      <c r="EA10" s="326"/>
      <c r="EK10" s="326"/>
      <c r="EU10" s="326"/>
      <c r="FE10" s="326"/>
      <c r="FO10" s="326"/>
      <c r="FY10" s="326"/>
      <c r="GI10" s="326"/>
      <c r="GS10" s="326"/>
      <c r="HC10" s="326"/>
      <c r="HM10" s="326"/>
      <c r="HW10" s="326"/>
    </row>
    <row r="11" s="4" customFormat="true" x14ac:dyDescent="0.25">
      <c r="A11" s="318"/>
      <c r="B11" s="140" t="s">
        <v>21</v>
      </c>
      <c r="C11" s="20"/>
      <c r="D11" s="20"/>
      <c r="E11" s="20"/>
      <c r="F11" s="20"/>
      <c r="G11" s="20"/>
      <c r="H11" s="153"/>
      <c r="I11" s="26"/>
      <c r="J11" s="18"/>
      <c r="K11" s="318" t="s">
        <v>243</v>
      </c>
      <c r="L11" s="140" t="s">
        <v>21</v>
      </c>
      <c r="M11" s="20">
        <f>M7*M8/100</f>
        <v>68.148925000000006</v>
      </c>
      <c r="N11" s="20">
        <f>N7*N8/100</f>
        <v>76.551719999999989</v>
      </c>
      <c r="O11" s="20">
        <f>O7*O8/100</f>
        <v>56.728429999999996</v>
      </c>
      <c r="P11" s="20">
        <f>P7*P8/100</f>
        <v>71.166404999999997</v>
      </c>
      <c r="Q11" s="20">
        <f>Q7*Q8/100</f>
        <v>65.647075000000001</v>
      </c>
      <c r="R11" s="153"/>
      <c r="S11" s="26"/>
      <c r="T11" s="18"/>
      <c r="U11" s="318" t="s">
        <v>202</v>
      </c>
      <c r="V11" s="140" t="s">
        <v>21</v>
      </c>
      <c r="W11" s="20">
        <f>357/572*100</f>
        <v>62.412587412587413</v>
      </c>
      <c r="X11" s="20">
        <f>250/293*100</f>
        <v>85.324232081911262</v>
      </c>
      <c r="Y11" s="20">
        <f>107/279*100</f>
        <v>38.351254480286741</v>
      </c>
      <c r="Z11" s="20"/>
      <c r="AA11" s="20">
        <f>357/572*100</f>
        <v>62.412587412587413</v>
      </c>
      <c r="AB11" s="153"/>
      <c r="AC11" s="26"/>
      <c r="AD11" s="18"/>
      <c r="AE11" s="318" t="s">
        <v>243</v>
      </c>
      <c r="AF11" s="140" t="s">
        <v>21</v>
      </c>
      <c r="AG11" s="20">
        <f t="shared" ref="AG11:AL11" si="5">AG7*AG8/100</f>
        <v>81.733850000000018</v>
      </c>
      <c r="AH11" s="20">
        <f t="shared" si="5"/>
        <v>88.245560000000012</v>
      </c>
      <c r="AI11" s="20">
        <f t="shared" si="5"/>
        <v>72.436639999999983</v>
      </c>
      <c r="AJ11" s="20">
        <f t="shared" si="5"/>
        <v>82.443029999999993</v>
      </c>
      <c r="AK11" s="20">
        <f t="shared" si="5"/>
        <v>81.402749999999983</v>
      </c>
      <c r="AL11" s="153">
        <f t="shared" si="5"/>
        <v>83.344225000000009</v>
      </c>
      <c r="AM11" s="26"/>
      <c r="AN11" s="18"/>
      <c r="AO11" s="318"/>
      <c r="AP11" s="140" t="s">
        <v>21</v>
      </c>
      <c r="AQ11" s="154"/>
      <c r="AR11" s="20"/>
      <c r="AS11" s="20"/>
      <c r="AT11" s="20"/>
      <c r="AU11" s="20"/>
      <c r="AV11" s="153"/>
      <c r="AW11" s="26"/>
      <c r="AX11" s="18"/>
      <c r="AY11" s="326"/>
      <c r="AZ11" s="326"/>
      <c r="BA11" s="433"/>
      <c r="BB11" s="433"/>
      <c r="BC11" s="433"/>
      <c r="BD11" s="433"/>
      <c r="BE11" s="433"/>
      <c r="BF11" s="433"/>
      <c r="BI11" s="326"/>
      <c r="BS11" s="326"/>
      <c r="CC11" s="326"/>
      <c r="CM11" s="326"/>
      <c r="CW11" s="326"/>
      <c r="DG11" s="326"/>
      <c r="DQ11" s="326"/>
      <c r="EA11" s="326"/>
      <c r="EK11" s="326"/>
      <c r="EU11" s="326"/>
      <c r="FE11" s="326"/>
      <c r="FO11" s="326"/>
      <c r="FY11" s="326"/>
      <c r="GI11" s="326"/>
      <c r="GS11" s="326"/>
      <c r="HC11" s="326"/>
      <c r="HM11" s="326"/>
      <c r="HW11" s="326"/>
    </row>
    <row r="12" s="4" customFormat="true" x14ac:dyDescent="0.25">
      <c r="A12" s="318"/>
      <c r="B12" s="140" t="s">
        <v>30</v>
      </c>
      <c r="C12" s="20"/>
      <c r="D12" s="7"/>
      <c r="E12" s="7"/>
      <c r="F12" s="7"/>
      <c r="G12" s="7"/>
      <c r="H12" s="28"/>
      <c r="I12" s="26"/>
      <c r="J12" s="18"/>
      <c r="K12" s="318"/>
      <c r="L12" s="140" t="s">
        <v>30</v>
      </c>
      <c r="M12" s="20"/>
      <c r="N12" s="7"/>
      <c r="O12" s="7"/>
      <c r="P12" s="7"/>
      <c r="Q12" s="7"/>
      <c r="R12" s="28"/>
      <c r="S12" s="26"/>
      <c r="T12" s="18"/>
      <c r="U12" s="318"/>
      <c r="V12" s="140" t="s">
        <v>30</v>
      </c>
      <c r="W12" s="20"/>
      <c r="X12" s="7"/>
      <c r="Y12" s="7"/>
      <c r="Z12" s="7"/>
      <c r="AA12" s="7"/>
      <c r="AB12" s="28"/>
      <c r="AC12" s="26"/>
      <c r="AD12" s="18"/>
      <c r="AE12" s="318"/>
      <c r="AF12" s="140" t="s">
        <v>30</v>
      </c>
      <c r="AG12" s="20"/>
      <c r="AH12" s="7"/>
      <c r="AI12" s="7"/>
      <c r="AJ12" s="7"/>
      <c r="AK12" s="7"/>
      <c r="AL12" s="28"/>
      <c r="AM12" s="26"/>
      <c r="AN12" s="18"/>
      <c r="AO12" s="318"/>
      <c r="AP12" s="140" t="s">
        <v>30</v>
      </c>
      <c r="AQ12" s="20"/>
      <c r="AR12" s="7"/>
      <c r="AS12" s="7"/>
      <c r="AT12" s="7"/>
      <c r="AU12" s="7"/>
      <c r="AV12" s="28"/>
      <c r="AW12" s="26"/>
      <c r="AX12" s="18"/>
      <c r="AY12" s="326"/>
      <c r="AZ12" s="326"/>
      <c r="BA12" s="433"/>
      <c r="BB12" s="433"/>
      <c r="BC12" s="433"/>
      <c r="BD12" s="433"/>
      <c r="BE12" s="433"/>
      <c r="BF12" s="433"/>
      <c r="BI12" s="326"/>
      <c r="BS12" s="326"/>
      <c r="CC12" s="326"/>
      <c r="CM12" s="326"/>
      <c r="CW12" s="326"/>
      <c r="DG12" s="326"/>
      <c r="DQ12" s="326"/>
      <c r="EA12" s="326"/>
      <c r="EK12" s="326"/>
      <c r="EU12" s="326"/>
      <c r="FE12" s="326"/>
      <c r="FO12" s="326"/>
      <c r="FY12" s="326"/>
      <c r="GI12" s="326"/>
      <c r="GS12" s="326"/>
      <c r="HC12" s="326"/>
      <c r="HM12" s="326"/>
      <c r="HW12" s="326"/>
    </row>
    <row r="13" s="1" customFormat="true" ht="15.75" customHeight="true" x14ac:dyDescent="0.2">
      <c r="A13" s="318"/>
      <c r="B13" s="140" t="s">
        <v>228</v>
      </c>
      <c r="C13" s="20"/>
      <c r="D13" s="20"/>
      <c r="E13" s="20"/>
      <c r="F13" s="20"/>
      <c r="G13" s="20"/>
      <c r="H13" s="153"/>
      <c r="I13" s="26"/>
      <c r="J13" s="18"/>
      <c r="K13" s="318" t="s">
        <v>244</v>
      </c>
      <c r="L13" s="140" t="s">
        <v>228</v>
      </c>
      <c r="M13" s="20">
        <f>M7*54.9/100</f>
        <v>49.423724999999997</v>
      </c>
      <c r="N13" s="20">
        <f>N7*62.6/100</f>
        <v>61.124204999999989</v>
      </c>
      <c r="O13" s="20">
        <f>O7*36.1/100</f>
        <v>29.593877499999998</v>
      </c>
      <c r="P13" s="20">
        <f>P7*52.7/100</f>
        <v>47.715897500000004</v>
      </c>
      <c r="Q13" s="20">
        <f>Q7*57.5/100</f>
        <v>51.708312500000005</v>
      </c>
      <c r="R13" s="153"/>
      <c r="S13" s="26"/>
      <c r="T13" s="18"/>
      <c r="U13" s="318" t="s">
        <v>203</v>
      </c>
      <c r="V13" s="140" t="s">
        <v>228</v>
      </c>
      <c r="W13" s="20">
        <f>357/572*100</f>
        <v>62.412587412587413</v>
      </c>
      <c r="X13" s="20">
        <f>250/293*100</f>
        <v>85.324232081911262</v>
      </c>
      <c r="Y13" s="20">
        <f>107/279*100</f>
        <v>38.351254480286741</v>
      </c>
      <c r="Z13" s="20"/>
      <c r="AA13" s="20">
        <f>357/572*100</f>
        <v>62.412587412587413</v>
      </c>
      <c r="AB13" s="153"/>
      <c r="AC13" s="26"/>
      <c r="AD13" s="18"/>
      <c r="AE13" s="318" t="s">
        <v>244</v>
      </c>
      <c r="AF13" s="140" t="s">
        <v>228</v>
      </c>
      <c r="AG13" s="20">
        <f>AG7*67/100</f>
        <v>63.750500000000002</v>
      </c>
      <c r="AH13" s="20">
        <f>AH7*77.5/100</f>
        <v>76.670749999999998</v>
      </c>
      <c r="AI13" s="20">
        <f>AI7*48.4/100</f>
        <v>43.714879999999987</v>
      </c>
      <c r="AJ13" s="20">
        <f>AJ7*62.6/100</f>
        <v>59.52633999999999</v>
      </c>
      <c r="AK13" s="20">
        <f>AK7*69.3/100</f>
        <v>65.748374999999982</v>
      </c>
      <c r="AL13" s="153">
        <f>AL7*74.1/100</f>
        <v>71.562074999999993</v>
      </c>
      <c r="AM13" s="26"/>
      <c r="AN13" s="18"/>
      <c r="AO13" s="318"/>
      <c r="AP13" s="140" t="s">
        <v>228</v>
      </c>
      <c r="AQ13" s="20"/>
      <c r="AR13" s="20"/>
      <c r="AS13" s="20"/>
      <c r="AT13" s="20"/>
      <c r="AU13" s="20"/>
      <c r="AV13" s="153"/>
      <c r="AW13" s="26"/>
      <c r="AX13" s="18"/>
      <c r="AY13" s="327"/>
      <c r="AZ13" s="327"/>
      <c r="BA13" s="438"/>
      <c r="BB13" s="438"/>
      <c r="BC13" s="438"/>
      <c r="BD13" s="438"/>
      <c r="BE13" s="438"/>
      <c r="BF13" s="438"/>
      <c r="BI13" s="327"/>
      <c r="BS13" s="327"/>
      <c r="CC13" s="327"/>
      <c r="CM13" s="327"/>
      <c r="CW13" s="327"/>
      <c r="DG13" s="327"/>
      <c r="DQ13" s="327"/>
      <c r="EA13" s="327"/>
      <c r="EK13" s="327"/>
      <c r="EU13" s="327"/>
      <c r="FE13" s="327"/>
      <c r="FO13" s="327"/>
      <c r="FY13" s="327"/>
      <c r="GI13" s="327"/>
      <c r="GS13" s="327"/>
      <c r="HC13" s="327"/>
      <c r="HM13" s="327"/>
      <c r="HW13" s="327"/>
    </row>
    <row r="14" s="14" customFormat="true" ht="18" customHeight="true" x14ac:dyDescent="0.25">
      <c r="A14" s="352" t="s">
        <v>58</v>
      </c>
      <c r="B14" s="357" t="s">
        <v>27</v>
      </c>
      <c r="C14" s="358"/>
      <c r="D14" s="358"/>
      <c r="E14" s="358"/>
      <c r="F14" s="359"/>
      <c r="G14" s="359"/>
      <c r="H14" s="360"/>
      <c r="I14" s="26"/>
      <c r="J14" s="18"/>
      <c r="K14" s="352" t="s">
        <v>58</v>
      </c>
      <c r="L14" s="357" t="s">
        <v>27</v>
      </c>
      <c r="M14" s="358"/>
      <c r="N14" s="358"/>
      <c r="O14" s="358"/>
      <c r="P14" s="359"/>
      <c r="Q14" s="359"/>
      <c r="R14" s="360"/>
      <c r="S14" s="26"/>
      <c r="T14" s="18"/>
      <c r="U14" s="352" t="s">
        <v>58</v>
      </c>
      <c r="V14" s="357" t="s">
        <v>27</v>
      </c>
      <c r="W14" s="358"/>
      <c r="X14" s="358"/>
      <c r="Y14" s="358"/>
      <c r="Z14" s="359"/>
      <c r="AA14" s="359"/>
      <c r="AB14" s="360"/>
      <c r="AC14" s="26"/>
      <c r="AD14" s="18"/>
      <c r="AE14" s="352" t="s">
        <v>58</v>
      </c>
      <c r="AF14" s="357" t="s">
        <v>27</v>
      </c>
      <c r="AG14" s="358"/>
      <c r="AH14" s="358"/>
      <c r="AI14" s="358"/>
      <c r="AJ14" s="359"/>
      <c r="AK14" s="359"/>
      <c r="AL14" s="360"/>
      <c r="AM14" s="26"/>
      <c r="AN14" s="18"/>
      <c r="AO14" s="352" t="s">
        <v>58</v>
      </c>
      <c r="AP14" s="357" t="s">
        <v>27</v>
      </c>
      <c r="AQ14" s="358"/>
      <c r="AR14" s="358"/>
      <c r="AS14" s="358"/>
      <c r="AT14" s="359"/>
      <c r="AU14" s="359"/>
      <c r="AV14" s="360"/>
      <c r="AW14" s="26"/>
      <c r="AX14" s="18"/>
      <c r="AY14" s="328"/>
      <c r="AZ14" s="328"/>
      <c r="BA14" s="434"/>
      <c r="BB14" s="434"/>
      <c r="BC14" s="434"/>
      <c r="BD14" s="434"/>
      <c r="BE14" s="434"/>
      <c r="BF14" s="434"/>
      <c r="BI14" s="328"/>
      <c r="BS14" s="328"/>
      <c r="CC14" s="328"/>
      <c r="CM14" s="328"/>
      <c r="CW14" s="328"/>
      <c r="DG14" s="328"/>
      <c r="DQ14" s="328"/>
      <c r="EA14" s="328"/>
      <c r="EK14" s="328"/>
      <c r="EU14" s="328"/>
      <c r="FE14" s="328"/>
      <c r="FO14" s="328"/>
      <c r="FY14" s="328"/>
      <c r="GI14" s="328"/>
      <c r="GS14" s="328"/>
      <c r="HC14" s="328"/>
      <c r="HM14" s="328"/>
      <c r="HW14" s="328"/>
    </row>
    <row r="15" x14ac:dyDescent="0.25">
      <c r="A15" s="319" t="s">
        <v>31</v>
      </c>
      <c r="B15" s="21">
        <v>0</v>
      </c>
      <c r="C15" s="154"/>
      <c r="D15" s="84"/>
      <c r="E15" s="84"/>
      <c r="F15" s="7"/>
      <c r="G15" s="7"/>
      <c r="H15" s="28"/>
      <c r="I15" s="11"/>
      <c r="J15" s="17"/>
      <c r="K15" s="319" t="s">
        <v>31</v>
      </c>
      <c r="L15" s="21">
        <v>0</v>
      </c>
      <c r="M15" s="154">
        <v>3.5</v>
      </c>
      <c r="N15" s="84">
        <v>0.97</v>
      </c>
      <c r="O15" s="84">
        <v>6.18</v>
      </c>
      <c r="P15" s="7">
        <v>4.21</v>
      </c>
      <c r="Q15" s="7">
        <v>2.72</v>
      </c>
      <c r="R15" s="28"/>
      <c r="S15" s="11"/>
      <c r="T15" s="17"/>
      <c r="U15" s="319" t="s">
        <v>31</v>
      </c>
      <c r="V15" s="21">
        <v>0</v>
      </c>
      <c r="W15" s="154"/>
      <c r="X15" s="84"/>
      <c r="Y15" s="84"/>
      <c r="Z15" s="7"/>
      <c r="AA15" s="7"/>
      <c r="AB15" s="28"/>
      <c r="AC15" s="11"/>
      <c r="AD15" s="17"/>
      <c r="AE15" s="319" t="s">
        <v>31</v>
      </c>
      <c r="AF15" s="21">
        <v>0</v>
      </c>
      <c r="AG15" s="154">
        <v>1.9</v>
      </c>
      <c r="AH15" s="84">
        <v>0.41</v>
      </c>
      <c r="AI15" s="84">
        <v>3.82</v>
      </c>
      <c r="AJ15" s="7">
        <v>2.16</v>
      </c>
      <c r="AK15" s="7">
        <v>1.87</v>
      </c>
      <c r="AL15" s="28">
        <v>1.29</v>
      </c>
      <c r="AM15" s="11"/>
      <c r="AN15" s="17"/>
      <c r="AO15" s="319" t="s">
        <v>31</v>
      </c>
      <c r="AP15" s="21">
        <v>0</v>
      </c>
      <c r="AQ15" s="84"/>
      <c r="AR15" s="84"/>
      <c r="AS15" s="84"/>
      <c r="AT15" s="7"/>
      <c r="AU15" s="7"/>
      <c r="AV15" s="28"/>
      <c r="AW15" s="11"/>
      <c r="AX15" s="17"/>
      <c r="AZ15" s="435"/>
      <c r="BA15" s="433"/>
      <c r="BB15" s="433"/>
      <c r="BC15" s="433"/>
      <c r="BD15" s="433"/>
      <c r="BE15" s="433"/>
      <c r="BF15" s="433"/>
    </row>
    <row r="16" s="2" customFormat="true" x14ac:dyDescent="0.25">
      <c r="A16" s="319" t="s">
        <v>118</v>
      </c>
      <c r="B16" s="155">
        <v>0</v>
      </c>
      <c r="C16" s="84"/>
      <c r="D16" s="84"/>
      <c r="E16" s="84"/>
      <c r="F16" s="7"/>
      <c r="G16" s="7"/>
      <c r="H16" s="28"/>
      <c r="I16" s="11"/>
      <c r="J16" s="17"/>
      <c r="K16" s="319" t="s">
        <v>118</v>
      </c>
      <c r="L16" s="155">
        <v>0</v>
      </c>
      <c r="M16" s="84">
        <v>0</v>
      </c>
      <c r="N16" s="84">
        <v>0</v>
      </c>
      <c r="O16" s="84">
        <v>0</v>
      </c>
      <c r="P16" s="7">
        <v>0</v>
      </c>
      <c r="Q16" s="7">
        <v>0</v>
      </c>
      <c r="R16" s="28"/>
      <c r="S16" s="11"/>
      <c r="T16" s="17"/>
      <c r="U16" s="319" t="s">
        <v>118</v>
      </c>
      <c r="V16" s="155">
        <v>0</v>
      </c>
      <c r="W16" s="84"/>
      <c r="X16" s="84"/>
      <c r="Y16" s="84"/>
      <c r="Z16" s="7"/>
      <c r="AA16" s="7"/>
      <c r="AB16" s="28"/>
      <c r="AC16" s="11"/>
      <c r="AD16" s="17"/>
      <c r="AE16" s="319" t="s">
        <v>118</v>
      </c>
      <c r="AF16" s="155">
        <v>0</v>
      </c>
      <c r="AG16" s="84">
        <v>0</v>
      </c>
      <c r="AH16" s="84">
        <v>0</v>
      </c>
      <c r="AI16" s="84">
        <v>0</v>
      </c>
      <c r="AJ16" s="7">
        <v>0</v>
      </c>
      <c r="AK16" s="7">
        <v>0</v>
      </c>
      <c r="AL16" s="28">
        <v>0</v>
      </c>
      <c r="AM16" s="11"/>
      <c r="AN16" s="17"/>
      <c r="AO16" s="319" t="s">
        <v>118</v>
      </c>
      <c r="AP16" s="155">
        <v>0</v>
      </c>
      <c r="AQ16" s="84"/>
      <c r="AR16" s="84"/>
      <c r="AS16" s="84"/>
      <c r="AT16" s="7"/>
      <c r="AU16" s="7"/>
      <c r="AV16" s="28"/>
      <c r="AW16" s="11"/>
      <c r="AX16" s="17"/>
      <c r="AY16" s="329"/>
      <c r="AZ16" s="436"/>
      <c r="BA16" s="439"/>
      <c r="BB16" s="439"/>
      <c r="BC16" s="439"/>
      <c r="BD16" s="439"/>
      <c r="BE16" s="439"/>
      <c r="BF16" s="439"/>
      <c r="BI16" s="329"/>
      <c r="BS16" s="329"/>
      <c r="CC16" s="329"/>
      <c r="CM16" s="329"/>
      <c r="CW16" s="329"/>
      <c r="DG16" s="329"/>
      <c r="DQ16" s="329"/>
      <c r="EA16" s="329"/>
      <c r="EK16" s="329"/>
      <c r="EU16" s="329"/>
      <c r="FE16" s="329"/>
      <c r="FO16" s="329"/>
      <c r="FY16" s="329"/>
      <c r="GI16" s="329"/>
      <c r="GS16" s="329"/>
      <c r="HC16" s="329"/>
      <c r="HM16" s="329"/>
      <c r="HW16" s="329"/>
    </row>
    <row r="17" s="2" customFormat="true" x14ac:dyDescent="0.25">
      <c r="A17" s="320" t="s">
        <v>216</v>
      </c>
      <c r="B17" s="22">
        <v>1</v>
      </c>
      <c r="C17" s="154">
        <v>59.5</v>
      </c>
      <c r="D17" s="84">
        <v>92</v>
      </c>
      <c r="E17" s="7">
        <v>19.7</v>
      </c>
      <c r="F17" s="7"/>
      <c r="G17" s="154">
        <v>59.5</v>
      </c>
      <c r="H17" s="28"/>
      <c r="I17" s="11"/>
      <c r="J17" s="17"/>
      <c r="K17" s="320" t="s">
        <v>204</v>
      </c>
      <c r="L17" s="22">
        <v>1</v>
      </c>
      <c r="M17" s="154">
        <v>49</v>
      </c>
      <c r="N17" s="84">
        <v>78.489999999999995</v>
      </c>
      <c r="O17" s="84">
        <v>17.739999999999998</v>
      </c>
      <c r="P17" s="7">
        <v>54.79</v>
      </c>
      <c r="Q17" s="7">
        <v>45.04</v>
      </c>
      <c r="R17" s="28"/>
      <c r="S17" s="11"/>
      <c r="T17" s="17"/>
      <c r="U17" s="320" t="s">
        <v>217</v>
      </c>
      <c r="V17" s="22">
        <v>1</v>
      </c>
      <c r="W17" s="154">
        <f>343/574*100</f>
        <v>59.756097560975604</v>
      </c>
      <c r="X17" s="84">
        <f>277/293*100</f>
        <v>94.539249146757669</v>
      </c>
      <c r="Y17" s="7">
        <f>66/281*100</f>
        <v>23.487544483985765</v>
      </c>
      <c r="Z17" s="7"/>
      <c r="AA17" s="154">
        <f>343/574*100</f>
        <v>59.756097560975604</v>
      </c>
      <c r="AB17" s="28"/>
      <c r="AC17" s="11"/>
      <c r="AD17" s="17"/>
      <c r="AE17" s="320" t="s">
        <v>204</v>
      </c>
      <c r="AF17" s="22">
        <v>1</v>
      </c>
      <c r="AG17" s="154">
        <v>57.6</v>
      </c>
      <c r="AH17" s="84">
        <v>83.3</v>
      </c>
      <c r="AI17" s="7">
        <v>25.9</v>
      </c>
      <c r="AJ17" s="7">
        <v>63.15</v>
      </c>
      <c r="AK17" s="7">
        <v>54.08</v>
      </c>
      <c r="AL17" s="28">
        <v>61.31</v>
      </c>
      <c r="AM17" s="11"/>
      <c r="AN17" s="17"/>
      <c r="AO17" s="320"/>
      <c r="AP17" s="22"/>
      <c r="AQ17" s="154"/>
      <c r="AR17" s="84"/>
      <c r="AS17" s="84"/>
      <c r="AT17" s="7"/>
      <c r="AU17" s="7"/>
      <c r="AV17" s="28"/>
      <c r="AW17" s="11"/>
      <c r="AX17" s="17"/>
      <c r="AY17" s="329"/>
      <c r="AZ17" s="436"/>
      <c r="BA17" s="439"/>
      <c r="BB17" s="439"/>
      <c r="BC17" s="439"/>
      <c r="BD17" s="439"/>
      <c r="BE17" s="439"/>
      <c r="BF17" s="439"/>
      <c r="BI17" s="329"/>
      <c r="BS17" s="329"/>
      <c r="CC17" s="329"/>
      <c r="CM17" s="329"/>
      <c r="CW17" s="329"/>
      <c r="DG17" s="329"/>
      <c r="DQ17" s="329"/>
      <c r="EA17" s="329"/>
      <c r="EK17" s="329"/>
      <c r="EU17" s="329"/>
      <c r="FE17" s="329"/>
      <c r="FO17" s="329"/>
      <c r="FY17" s="329"/>
      <c r="GI17" s="329"/>
      <c r="GS17" s="329"/>
      <c r="HC17" s="329"/>
      <c r="HM17" s="329"/>
      <c r="HW17" s="329"/>
    </row>
    <row r="18" s="2" customFormat="true" x14ac:dyDescent="0.25">
      <c r="A18" s="320" t="s">
        <v>236</v>
      </c>
      <c r="B18" s="23">
        <v>0.5</v>
      </c>
      <c r="C18" s="84"/>
      <c r="D18" s="7">
        <f>100-D17</f>
        <v>8</v>
      </c>
      <c r="E18" s="7"/>
      <c r="F18" s="7"/>
      <c r="G18" s="7"/>
      <c r="H18" s="28"/>
      <c r="I18" s="11"/>
      <c r="J18" s="17"/>
      <c r="K18" s="320" t="s">
        <v>205</v>
      </c>
      <c r="L18" s="23">
        <v>1</v>
      </c>
      <c r="M18" s="84">
        <v>18.3</v>
      </c>
      <c r="N18" s="7">
        <v>11.6</v>
      </c>
      <c r="O18" s="7">
        <v>25.43</v>
      </c>
      <c r="P18" s="7">
        <v>17.84</v>
      </c>
      <c r="Q18" s="7">
        <v>18.43</v>
      </c>
      <c r="R18" s="28"/>
      <c r="S18" s="11"/>
      <c r="T18" s="17"/>
      <c r="U18" s="320" t="s">
        <v>236</v>
      </c>
      <c r="V18" s="23">
        <v>0.5</v>
      </c>
      <c r="W18" s="84"/>
      <c r="X18" s="7">
        <f>100-X17</f>
        <v>5.460750853242331</v>
      </c>
      <c r="Y18" s="7"/>
      <c r="Z18" s="7"/>
      <c r="AA18" s="7"/>
      <c r="AB18" s="28"/>
      <c r="AC18" s="11"/>
      <c r="AD18" s="17"/>
      <c r="AE18" s="320" t="s">
        <v>205</v>
      </c>
      <c r="AF18" s="23">
        <v>1</v>
      </c>
      <c r="AG18" s="84">
        <v>27.8</v>
      </c>
      <c r="AH18" s="7">
        <v>12.3</v>
      </c>
      <c r="AI18" s="7">
        <v>46.8</v>
      </c>
      <c r="AJ18" s="7">
        <v>23.48</v>
      </c>
      <c r="AK18" s="7">
        <v>29.99</v>
      </c>
      <c r="AL18" s="28">
        <v>27.91</v>
      </c>
      <c r="AM18" s="11"/>
      <c r="AN18" s="17"/>
      <c r="AO18" s="320"/>
      <c r="AP18" s="23"/>
      <c r="AQ18" s="84"/>
      <c r="AR18" s="7"/>
      <c r="AS18" s="7"/>
      <c r="AT18" s="7"/>
      <c r="AU18" s="7"/>
      <c r="AV18" s="28"/>
      <c r="AW18" s="11"/>
      <c r="AX18" s="17"/>
      <c r="AY18" s="329"/>
      <c r="AZ18" s="436"/>
      <c r="BA18" s="439"/>
      <c r="BB18" s="439"/>
      <c r="BC18" s="439"/>
      <c r="BD18" s="439"/>
      <c r="BE18" s="439"/>
      <c r="BF18" s="439"/>
      <c r="BI18" s="329"/>
      <c r="BS18" s="329"/>
      <c r="CC18" s="329"/>
      <c r="CM18" s="329"/>
      <c r="CW18" s="329"/>
      <c r="DG18" s="329"/>
      <c r="DQ18" s="329"/>
      <c r="EA18" s="329"/>
      <c r="EK18" s="329"/>
      <c r="EU18" s="329"/>
      <c r="FE18" s="329"/>
      <c r="FO18" s="329"/>
      <c r="FY18" s="329"/>
      <c r="GI18" s="329"/>
      <c r="GS18" s="329"/>
      <c r="HC18" s="329"/>
      <c r="HM18" s="329"/>
      <c r="HW18" s="329"/>
    </row>
    <row r="19" s="2" customFormat="true" x14ac:dyDescent="0.25">
      <c r="A19" s="320"/>
      <c r="B19" s="23"/>
      <c r="C19" s="7"/>
      <c r="D19" s="7"/>
      <c r="E19" s="7"/>
      <c r="F19" s="7"/>
      <c r="G19" s="7"/>
      <c r="H19" s="28"/>
      <c r="I19" s="11"/>
      <c r="J19" s="17"/>
      <c r="K19" s="320" t="s">
        <v>206</v>
      </c>
      <c r="L19" s="23">
        <v>0.75</v>
      </c>
      <c r="M19" s="7">
        <v>25.9</v>
      </c>
      <c r="N19" s="7">
        <v>5.59</v>
      </c>
      <c r="O19" s="7">
        <v>47.41</v>
      </c>
      <c r="P19" s="7">
        <v>20.99</v>
      </c>
      <c r="Q19" s="7">
        <v>29.41</v>
      </c>
      <c r="R19" s="28"/>
      <c r="S19" s="11"/>
      <c r="T19" s="17"/>
      <c r="U19" s="320"/>
      <c r="V19" s="23"/>
      <c r="W19" s="7"/>
      <c r="X19" s="7"/>
      <c r="Y19" s="7"/>
      <c r="Z19" s="7"/>
      <c r="AA19" s="7"/>
      <c r="AB19" s="28"/>
      <c r="AC19" s="11"/>
      <c r="AD19" s="17"/>
      <c r="AE19" s="320" t="s">
        <v>207</v>
      </c>
      <c r="AF19" s="23">
        <v>1</v>
      </c>
      <c r="AG19" s="7">
        <v>4.2</v>
      </c>
      <c r="AH19" s="7">
        <v>0.94</v>
      </c>
      <c r="AI19" s="7">
        <v>8.25</v>
      </c>
      <c r="AJ19" s="7">
        <v>3.86</v>
      </c>
      <c r="AK19" s="7">
        <v>4.6900000000000004</v>
      </c>
      <c r="AL19" s="28">
        <v>2.76</v>
      </c>
      <c r="AM19" s="11"/>
      <c r="AN19" s="17"/>
      <c r="AO19" s="320"/>
      <c r="AP19" s="23"/>
      <c r="AQ19" s="7"/>
      <c r="AR19" s="7"/>
      <c r="AS19" s="7"/>
      <c r="AT19" s="7"/>
      <c r="AU19" s="7"/>
      <c r="AV19" s="28"/>
      <c r="AW19" s="11"/>
      <c r="AX19" s="17"/>
      <c r="AY19" s="329"/>
      <c r="AZ19" s="436"/>
      <c r="BA19" s="439"/>
      <c r="BB19" s="439"/>
      <c r="BC19" s="439"/>
      <c r="BD19" s="439"/>
      <c r="BE19" s="439"/>
      <c r="BF19" s="439"/>
      <c r="BI19" s="329"/>
      <c r="BS19" s="329"/>
      <c r="CC19" s="329"/>
      <c r="CM19" s="329"/>
      <c r="CW19" s="329"/>
      <c r="DG19" s="329"/>
      <c r="DQ19" s="329"/>
      <c r="EA19" s="329"/>
      <c r="EK19" s="329"/>
      <c r="EU19" s="329"/>
      <c r="FE19" s="329"/>
      <c r="FO19" s="329"/>
      <c r="FY19" s="329"/>
      <c r="GI19" s="329"/>
      <c r="GS19" s="329"/>
      <c r="HC19" s="329"/>
      <c r="HM19" s="329"/>
      <c r="HW19" s="329"/>
    </row>
    <row r="20" s="2" customFormat="true" x14ac:dyDescent="0.25">
      <c r="A20" s="320"/>
      <c r="B20" s="23"/>
      <c r="C20" s="7"/>
      <c r="D20" s="7"/>
      <c r="E20" s="142"/>
      <c r="F20" s="7"/>
      <c r="G20" s="7"/>
      <c r="H20" s="28"/>
      <c r="I20" s="11"/>
      <c r="J20" s="17"/>
      <c r="K20" s="320" t="s">
        <v>208</v>
      </c>
      <c r="L20" s="23">
        <v>1</v>
      </c>
      <c r="M20" s="7">
        <v>3.3</v>
      </c>
      <c r="N20" s="7">
        <v>3.36</v>
      </c>
      <c r="O20" s="7">
        <v>3.25</v>
      </c>
      <c r="P20" s="7">
        <v>2.17</v>
      </c>
      <c r="Q20" s="7">
        <v>4.4000000000000004</v>
      </c>
      <c r="R20" s="28"/>
      <c r="S20" s="11"/>
      <c r="T20" s="17"/>
      <c r="U20" s="320"/>
      <c r="V20" s="23"/>
      <c r="W20" s="7"/>
      <c r="X20" s="7"/>
      <c r="Y20" s="142"/>
      <c r="Z20" s="7"/>
      <c r="AA20" s="7"/>
      <c r="AB20" s="28"/>
      <c r="AC20" s="11"/>
      <c r="AD20" s="17"/>
      <c r="AE20" s="320" t="s">
        <v>209</v>
      </c>
      <c r="AF20" s="23">
        <v>0.5</v>
      </c>
      <c r="AG20" s="7">
        <v>5.9</v>
      </c>
      <c r="AH20" s="7">
        <v>1.24</v>
      </c>
      <c r="AI20" s="142">
        <v>11.7</v>
      </c>
      <c r="AJ20" s="7">
        <v>5.48</v>
      </c>
      <c r="AK20" s="7">
        <v>6.51</v>
      </c>
      <c r="AL20" s="28">
        <v>4.2699999999999996</v>
      </c>
      <c r="AM20" s="11"/>
      <c r="AN20" s="17"/>
      <c r="AO20" s="320"/>
      <c r="AP20" s="23"/>
      <c r="AQ20" s="7"/>
      <c r="AR20" s="7"/>
      <c r="AS20" s="7"/>
      <c r="AT20" s="7"/>
      <c r="AU20" s="7"/>
      <c r="AV20" s="28"/>
      <c r="AW20" s="11"/>
      <c r="AX20" s="17"/>
      <c r="AY20" s="329"/>
      <c r="AZ20" s="436"/>
      <c r="BA20" s="439"/>
      <c r="BB20" s="439"/>
      <c r="BC20" s="439"/>
      <c r="BD20" s="439"/>
      <c r="BE20" s="439"/>
      <c r="BF20" s="439"/>
      <c r="BI20" s="329"/>
      <c r="BS20" s="329"/>
      <c r="CC20" s="329"/>
      <c r="CM20" s="329"/>
      <c r="CW20" s="329"/>
      <c r="DG20" s="329"/>
      <c r="DQ20" s="329"/>
      <c r="EA20" s="329"/>
      <c r="EK20" s="329"/>
      <c r="EU20" s="329"/>
      <c r="FE20" s="329"/>
      <c r="FO20" s="329"/>
      <c r="FY20" s="329"/>
      <c r="GI20" s="329"/>
      <c r="GS20" s="329"/>
      <c r="HC20" s="329"/>
      <c r="HM20" s="329"/>
      <c r="HW20" s="329"/>
    </row>
    <row r="21" s="2" customFormat="true" x14ac:dyDescent="0.25">
      <c r="A21" s="320"/>
      <c r="B21" s="22"/>
      <c r="C21" s="7"/>
      <c r="D21" s="142"/>
      <c r="E21" s="142"/>
      <c r="F21" s="7"/>
      <c r="G21" s="7"/>
      <c r="H21" s="28"/>
      <c r="I21" s="11"/>
      <c r="J21" s="17"/>
      <c r="K21" s="320"/>
      <c r="L21" s="22"/>
      <c r="M21" s="7"/>
      <c r="N21" s="142"/>
      <c r="O21" s="142"/>
      <c r="P21" s="7"/>
      <c r="Q21" s="7"/>
      <c r="R21" s="28"/>
      <c r="S21" s="11"/>
      <c r="T21" s="17"/>
      <c r="U21" s="320"/>
      <c r="V21" s="22"/>
      <c r="W21" s="7"/>
      <c r="X21" s="142"/>
      <c r="Y21" s="142"/>
      <c r="Z21" s="7"/>
      <c r="AA21" s="7"/>
      <c r="AB21" s="28"/>
      <c r="AC21" s="11"/>
      <c r="AD21" s="17"/>
      <c r="AE21" s="320" t="s">
        <v>208</v>
      </c>
      <c r="AF21" s="22">
        <v>1</v>
      </c>
      <c r="AG21" s="7">
        <v>2.6</v>
      </c>
      <c r="AH21" s="142">
        <v>1.77</v>
      </c>
      <c r="AI21" s="142">
        <v>3.52</v>
      </c>
      <c r="AJ21" s="7">
        <v>1.86</v>
      </c>
      <c r="AK21" s="7">
        <v>2.86</v>
      </c>
      <c r="AL21" s="28">
        <v>2.46</v>
      </c>
      <c r="AM21" s="11"/>
      <c r="AN21" s="17"/>
      <c r="AO21" s="320"/>
      <c r="AP21" s="22"/>
      <c r="AQ21" s="7"/>
      <c r="AR21" s="142"/>
      <c r="AS21" s="142"/>
      <c r="AT21" s="7"/>
      <c r="AU21" s="7"/>
      <c r="AV21" s="28"/>
      <c r="AW21" s="11"/>
      <c r="AX21" s="17"/>
      <c r="AY21" s="329"/>
      <c r="AZ21" s="436"/>
      <c r="BA21" s="439"/>
      <c r="BB21" s="439"/>
      <c r="BC21" s="439"/>
      <c r="BD21" s="439"/>
      <c r="BE21" s="439"/>
      <c r="BF21" s="439"/>
      <c r="BI21" s="329"/>
      <c r="BS21" s="329"/>
      <c r="CC21" s="329"/>
      <c r="CM21" s="329"/>
      <c r="CW21" s="329"/>
      <c r="DG21" s="329"/>
      <c r="DQ21" s="329"/>
      <c r="EA21" s="329"/>
      <c r="EK21" s="329"/>
      <c r="EU21" s="329"/>
      <c r="FE21" s="329"/>
      <c r="FO21" s="329"/>
      <c r="FY21" s="329"/>
      <c r="GI21" s="329"/>
      <c r="GS21" s="329"/>
      <c r="HC21" s="329"/>
      <c r="HM21" s="329"/>
      <c r="HW21" s="329"/>
    </row>
    <row r="22" s="2" customFormat="true" x14ac:dyDescent="0.25">
      <c r="A22" s="320"/>
      <c r="B22" s="22"/>
      <c r="C22" s="142"/>
      <c r="D22" s="142"/>
      <c r="E22" s="142"/>
      <c r="F22" s="142"/>
      <c r="G22" s="142"/>
      <c r="H22" s="143"/>
      <c r="I22" s="11"/>
      <c r="J22" s="17"/>
      <c r="K22" s="320"/>
      <c r="L22" s="22"/>
      <c r="M22" s="142"/>
      <c r="N22" s="142"/>
      <c r="O22" s="142"/>
      <c r="P22" s="142"/>
      <c r="Q22" s="142"/>
      <c r="R22" s="143"/>
      <c r="S22" s="11"/>
      <c r="T22" s="17"/>
      <c r="U22" s="320"/>
      <c r="V22" s="22"/>
      <c r="W22" s="142"/>
      <c r="X22" s="142"/>
      <c r="Y22" s="142"/>
      <c r="Z22" s="142"/>
      <c r="AA22" s="142"/>
      <c r="AB22" s="143"/>
      <c r="AC22" s="11"/>
      <c r="AD22" s="17"/>
      <c r="AE22" s="320"/>
      <c r="AF22" s="22"/>
      <c r="AG22" s="142"/>
      <c r="AH22" s="142"/>
      <c r="AI22" s="142"/>
      <c r="AJ22" s="142"/>
      <c r="AK22" s="142"/>
      <c r="AL22" s="143"/>
      <c r="AM22" s="11"/>
      <c r="AN22" s="17"/>
      <c r="AO22" s="320"/>
      <c r="AP22" s="22"/>
      <c r="AQ22" s="142"/>
      <c r="AR22" s="142"/>
      <c r="AS22" s="142"/>
      <c r="AT22" s="142"/>
      <c r="AU22" s="142"/>
      <c r="AV22" s="143"/>
      <c r="AW22" s="11"/>
      <c r="AX22" s="17"/>
      <c r="AY22" s="329"/>
      <c r="AZ22" s="436"/>
      <c r="BA22" s="439"/>
      <c r="BB22" s="439"/>
      <c r="BC22" s="439"/>
      <c r="BD22" s="439"/>
      <c r="BE22" s="439"/>
      <c r="BF22" s="439"/>
      <c r="BI22" s="329"/>
      <c r="BS22" s="329"/>
      <c r="CC22" s="329"/>
      <c r="CM22" s="329"/>
      <c r="CW22" s="329"/>
      <c r="DG22" s="329"/>
      <c r="DQ22" s="329"/>
      <c r="EA22" s="329"/>
      <c r="EK22" s="329"/>
      <c r="EU22" s="329"/>
      <c r="FE22" s="329"/>
      <c r="FO22" s="329"/>
      <c r="FY22" s="329"/>
      <c r="GI22" s="329"/>
      <c r="GS22" s="329"/>
      <c r="HC22" s="329"/>
      <c r="HM22" s="329"/>
      <c r="HW22" s="329"/>
    </row>
    <row r="23" s="2" customFormat="true" x14ac:dyDescent="0.25">
      <c r="A23" s="320"/>
      <c r="B23" s="22"/>
      <c r="C23" s="142"/>
      <c r="D23" s="142"/>
      <c r="E23" s="142"/>
      <c r="F23" s="142"/>
      <c r="G23" s="142"/>
      <c r="H23" s="143"/>
      <c r="I23" s="11"/>
      <c r="J23" s="17"/>
      <c r="K23" s="320"/>
      <c r="L23" s="22"/>
      <c r="M23" s="142"/>
      <c r="N23" s="142"/>
      <c r="O23" s="142"/>
      <c r="P23" s="142"/>
      <c r="Q23" s="142"/>
      <c r="R23" s="143"/>
      <c r="S23" s="11"/>
      <c r="T23" s="17"/>
      <c r="U23" s="320"/>
      <c r="V23" s="22"/>
      <c r="W23" s="142"/>
      <c r="X23" s="142"/>
      <c r="Y23" s="142"/>
      <c r="Z23" s="142"/>
      <c r="AA23" s="142"/>
      <c r="AB23" s="143"/>
      <c r="AC23" s="11"/>
      <c r="AD23" s="17"/>
      <c r="AE23" s="320"/>
      <c r="AF23" s="22"/>
      <c r="AG23" s="142"/>
      <c r="AH23" s="142"/>
      <c r="AI23" s="142"/>
      <c r="AJ23" s="142"/>
      <c r="AK23" s="142"/>
      <c r="AL23" s="143"/>
      <c r="AM23" s="11"/>
      <c r="AN23" s="17"/>
      <c r="AO23" s="320"/>
      <c r="AP23" s="22"/>
      <c r="AQ23" s="142"/>
      <c r="AR23" s="142"/>
      <c r="AS23" s="142"/>
      <c r="AT23" s="142"/>
      <c r="AU23" s="142"/>
      <c r="AV23" s="143"/>
      <c r="AW23" s="11"/>
      <c r="AX23" s="17"/>
      <c r="AY23" s="329"/>
      <c r="AZ23" s="436"/>
      <c r="BA23" s="439"/>
      <c r="BB23" s="439"/>
      <c r="BC23" s="439"/>
      <c r="BD23" s="439"/>
      <c r="BE23" s="439"/>
      <c r="BF23" s="439"/>
      <c r="BI23" s="329"/>
      <c r="BS23" s="329"/>
      <c r="CC23" s="329"/>
      <c r="CM23" s="329"/>
      <c r="CW23" s="329"/>
      <c r="DG23" s="329"/>
      <c r="DQ23" s="329"/>
      <c r="EA23" s="329"/>
      <c r="EK23" s="329"/>
      <c r="EU23" s="329"/>
      <c r="FE23" s="329"/>
      <c r="FO23" s="329"/>
      <c r="FY23" s="329"/>
      <c r="GI23" s="329"/>
      <c r="GS23" s="329"/>
      <c r="HC23" s="329"/>
      <c r="HM23" s="329"/>
      <c r="HW23" s="329"/>
    </row>
    <row r="24" s="2" customFormat="true" x14ac:dyDescent="0.25">
      <c r="A24" s="320"/>
      <c r="B24" s="22"/>
      <c r="C24" s="142"/>
      <c r="D24" s="142"/>
      <c r="E24" s="142"/>
      <c r="F24" s="142"/>
      <c r="G24" s="142"/>
      <c r="H24" s="143"/>
      <c r="I24" s="11"/>
      <c r="J24" s="17"/>
      <c r="K24" s="320"/>
      <c r="L24" s="22"/>
      <c r="M24" s="142"/>
      <c r="N24" s="142"/>
      <c r="O24" s="142"/>
      <c r="P24" s="142"/>
      <c r="Q24" s="142"/>
      <c r="R24" s="143"/>
      <c r="S24" s="11"/>
      <c r="T24" s="17"/>
      <c r="U24" s="320"/>
      <c r="V24" s="22"/>
      <c r="W24" s="142"/>
      <c r="X24" s="142"/>
      <c r="Y24" s="142"/>
      <c r="Z24" s="142"/>
      <c r="AA24" s="142"/>
      <c r="AB24" s="143"/>
      <c r="AC24" s="11"/>
      <c r="AD24" s="17"/>
      <c r="AE24" s="320"/>
      <c r="AF24" s="22"/>
      <c r="AG24" s="142"/>
      <c r="AH24" s="142"/>
      <c r="AI24" s="142"/>
      <c r="AJ24" s="142"/>
      <c r="AK24" s="142"/>
      <c r="AL24" s="143"/>
      <c r="AM24" s="11"/>
      <c r="AN24" s="17"/>
      <c r="AO24" s="320"/>
      <c r="AP24" s="22"/>
      <c r="AQ24" s="142"/>
      <c r="AR24" s="142"/>
      <c r="AS24" s="142"/>
      <c r="AT24" s="142"/>
      <c r="AU24" s="142"/>
      <c r="AV24" s="143"/>
      <c r="AW24" s="11"/>
      <c r="AX24" s="17"/>
      <c r="AY24" s="329"/>
      <c r="AZ24" s="436"/>
      <c r="BA24" s="439"/>
      <c r="BB24" s="439"/>
      <c r="BC24" s="439"/>
      <c r="BD24" s="439"/>
      <c r="BE24" s="439"/>
      <c r="BF24" s="439"/>
      <c r="BI24" s="329"/>
      <c r="BS24" s="329"/>
      <c r="CC24" s="329"/>
      <c r="CM24" s="329"/>
      <c r="CW24" s="329"/>
      <c r="DG24" s="329"/>
      <c r="DQ24" s="329"/>
      <c r="EA24" s="329"/>
      <c r="EK24" s="329"/>
      <c r="EU24" s="329"/>
      <c r="FE24" s="329"/>
      <c r="FO24" s="329"/>
      <c r="FY24" s="329"/>
      <c r="GI24" s="329"/>
      <c r="GS24" s="329"/>
      <c r="HC24" s="329"/>
      <c r="HM24" s="329"/>
      <c r="HW24" s="329"/>
    </row>
    <row r="25" s="2" customFormat="true" x14ac:dyDescent="0.25">
      <c r="A25" s="320"/>
      <c r="B25" s="24"/>
      <c r="C25" s="6"/>
      <c r="D25" s="6"/>
      <c r="E25" s="6"/>
      <c r="F25" s="6"/>
      <c r="G25" s="6"/>
      <c r="H25" s="29"/>
      <c r="I25" s="11"/>
      <c r="J25" s="17"/>
      <c r="K25" s="320"/>
      <c r="L25" s="24"/>
      <c r="M25" s="6"/>
      <c r="N25" s="6"/>
      <c r="O25" s="6"/>
      <c r="P25" s="6"/>
      <c r="Q25" s="6"/>
      <c r="R25" s="29"/>
      <c r="S25" s="11"/>
      <c r="T25" s="17"/>
      <c r="U25" s="320"/>
      <c r="V25" s="24"/>
      <c r="W25" s="6"/>
      <c r="X25" s="6"/>
      <c r="Y25" s="6"/>
      <c r="Z25" s="6"/>
      <c r="AA25" s="6"/>
      <c r="AB25" s="29"/>
      <c r="AC25" s="11"/>
      <c r="AD25" s="17"/>
      <c r="AE25" s="320"/>
      <c r="AF25" s="24"/>
      <c r="AG25" s="6"/>
      <c r="AH25" s="6"/>
      <c r="AI25" s="6"/>
      <c r="AJ25" s="6"/>
      <c r="AK25" s="6"/>
      <c r="AL25" s="29"/>
      <c r="AM25" s="11"/>
      <c r="AN25" s="17"/>
      <c r="AO25" s="320"/>
      <c r="AP25" s="22"/>
      <c r="AQ25" s="142"/>
      <c r="AR25" s="142"/>
      <c r="AS25" s="142"/>
      <c r="AT25" s="142"/>
      <c r="AU25" s="142"/>
      <c r="AV25" s="143"/>
      <c r="AW25" s="11"/>
      <c r="AX25" s="17"/>
      <c r="AY25" s="329"/>
      <c r="AZ25" s="436"/>
      <c r="BA25" s="439"/>
      <c r="BB25" s="439"/>
      <c r="BC25" s="439"/>
      <c r="BD25" s="439"/>
      <c r="BE25" s="439"/>
      <c r="BF25" s="439"/>
      <c r="BI25" s="329"/>
      <c r="BS25" s="329"/>
      <c r="CC25" s="329"/>
      <c r="CM25" s="329"/>
      <c r="CW25" s="329"/>
      <c r="DG25" s="329"/>
      <c r="DQ25" s="329"/>
      <c r="EA25" s="329"/>
      <c r="EK25" s="329"/>
      <c r="EU25" s="329"/>
      <c r="FE25" s="329"/>
      <c r="FO25" s="329"/>
      <c r="FY25" s="329"/>
      <c r="GI25" s="329"/>
      <c r="GS25" s="329"/>
      <c r="HC25" s="329"/>
      <c r="HM25" s="329"/>
      <c r="HW25" s="329"/>
    </row>
    <row r="26" s="2" customFormat="true" x14ac:dyDescent="0.25">
      <c r="A26" s="320"/>
      <c r="B26" s="24"/>
      <c r="C26" s="6"/>
      <c r="D26" s="6"/>
      <c r="E26" s="6"/>
      <c r="F26" s="6"/>
      <c r="G26" s="6"/>
      <c r="H26" s="29"/>
      <c r="I26" s="11"/>
      <c r="J26" s="17"/>
      <c r="K26" s="320"/>
      <c r="L26" s="24"/>
      <c r="M26" s="6"/>
      <c r="N26" s="6"/>
      <c r="O26" s="6"/>
      <c r="P26" s="6"/>
      <c r="Q26" s="6"/>
      <c r="R26" s="29"/>
      <c r="S26" s="11"/>
      <c r="T26" s="17"/>
      <c r="U26" s="320"/>
      <c r="V26" s="24"/>
      <c r="W26" s="6"/>
      <c r="X26" s="6"/>
      <c r="Y26" s="6"/>
      <c r="Z26" s="6"/>
      <c r="AA26" s="6"/>
      <c r="AB26" s="29"/>
      <c r="AC26" s="11"/>
      <c r="AD26" s="17"/>
      <c r="AE26" s="320"/>
      <c r="AF26" s="24"/>
      <c r="AG26" s="6"/>
      <c r="AH26" s="6"/>
      <c r="AI26" s="6"/>
      <c r="AJ26" s="6"/>
      <c r="AK26" s="6"/>
      <c r="AL26" s="29"/>
      <c r="AM26" s="11"/>
      <c r="AN26" s="17"/>
      <c r="AO26" s="320"/>
      <c r="AP26" s="22"/>
      <c r="AQ26" s="142"/>
      <c r="AR26" s="142"/>
      <c r="AS26" s="142"/>
      <c r="AT26" s="142"/>
      <c r="AU26" s="142"/>
      <c r="AV26" s="143"/>
      <c r="AW26" s="11"/>
      <c r="AX26" s="17"/>
      <c r="AY26" s="329"/>
      <c r="AZ26" s="436"/>
      <c r="BA26" s="439"/>
      <c r="BB26" s="439"/>
      <c r="BC26" s="439"/>
      <c r="BD26" s="439"/>
      <c r="BE26" s="439"/>
      <c r="BF26" s="439"/>
      <c r="BI26" s="329"/>
      <c r="BS26" s="329"/>
      <c r="CC26" s="329"/>
      <c r="CM26" s="329"/>
      <c r="CW26" s="329"/>
      <c r="DG26" s="329"/>
      <c r="DQ26" s="329"/>
      <c r="EA26" s="329"/>
      <c r="EK26" s="329"/>
      <c r="EU26" s="329"/>
      <c r="FE26" s="329"/>
      <c r="FO26" s="329"/>
      <c r="FY26" s="329"/>
      <c r="GI26" s="329"/>
      <c r="GS26" s="329"/>
      <c r="HC26" s="329"/>
      <c r="HM26" s="329"/>
      <c r="HW26" s="329"/>
    </row>
    <row r="27" s="2" customFormat="true" x14ac:dyDescent="0.25">
      <c r="A27" s="320"/>
      <c r="B27" s="24"/>
      <c r="C27" s="6"/>
      <c r="D27" s="6"/>
      <c r="E27" s="6"/>
      <c r="F27" s="6"/>
      <c r="G27" s="6"/>
      <c r="H27" s="29"/>
      <c r="I27" s="11"/>
      <c r="J27" s="17"/>
      <c r="K27" s="320"/>
      <c r="L27" s="24"/>
      <c r="M27" s="6"/>
      <c r="N27" s="6"/>
      <c r="O27" s="6"/>
      <c r="P27" s="6"/>
      <c r="Q27" s="6"/>
      <c r="R27" s="29"/>
      <c r="S27" s="11"/>
      <c r="T27" s="17"/>
      <c r="U27" s="320"/>
      <c r="V27" s="24"/>
      <c r="W27" s="6"/>
      <c r="X27" s="6"/>
      <c r="Y27" s="6"/>
      <c r="Z27" s="6"/>
      <c r="AA27" s="6"/>
      <c r="AB27" s="29"/>
      <c r="AC27" s="11"/>
      <c r="AD27" s="17"/>
      <c r="AE27" s="320"/>
      <c r="AF27" s="24"/>
      <c r="AG27" s="6"/>
      <c r="AH27" s="6"/>
      <c r="AI27" s="6"/>
      <c r="AJ27" s="6"/>
      <c r="AK27" s="6"/>
      <c r="AL27" s="29"/>
      <c r="AM27" s="11"/>
      <c r="AN27" s="17"/>
      <c r="AO27" s="320"/>
      <c r="AP27" s="24"/>
      <c r="AQ27" s="6"/>
      <c r="AR27" s="6"/>
      <c r="AS27" s="6"/>
      <c r="AT27" s="6"/>
      <c r="AU27" s="6"/>
      <c r="AV27" s="29"/>
      <c r="AW27" s="11"/>
      <c r="AX27" s="17"/>
      <c r="AY27" s="329"/>
      <c r="AZ27" s="436"/>
      <c r="BA27" s="439"/>
      <c r="BB27" s="439"/>
      <c r="BC27" s="439"/>
      <c r="BD27" s="439"/>
      <c r="BE27" s="439"/>
      <c r="BF27" s="439"/>
      <c r="BI27" s="329"/>
      <c r="BS27" s="329"/>
      <c r="CC27" s="329"/>
      <c r="CM27" s="329"/>
      <c r="CW27" s="329"/>
      <c r="DG27" s="329"/>
      <c r="DQ27" s="329"/>
      <c r="EA27" s="329"/>
      <c r="EK27" s="329"/>
      <c r="EU27" s="329"/>
      <c r="FE27" s="329"/>
      <c r="FO27" s="329"/>
      <c r="FY27" s="329"/>
      <c r="GI27" s="329"/>
      <c r="GS27" s="329"/>
      <c r="HC27" s="329"/>
      <c r="HM27" s="329"/>
      <c r="HW27" s="329"/>
    </row>
    <row r="28" s="2" customFormat="true" ht="93" customHeight="true" x14ac:dyDescent="0.25">
      <c r="A28" s="321" t="s">
        <v>12</v>
      </c>
      <c r="B28" s="564" t="s">
        <v>249</v>
      </c>
      <c r="C28" s="564"/>
      <c r="D28" s="564"/>
      <c r="E28" s="564"/>
      <c r="F28" s="564"/>
      <c r="G28" s="564"/>
      <c r="H28" s="565"/>
      <c r="I28" s="11"/>
      <c r="J28" s="17"/>
      <c r="K28" s="321" t="s">
        <v>12</v>
      </c>
      <c r="L28" s="564" t="s">
        <v>252</v>
      </c>
      <c r="M28" s="564"/>
      <c r="N28" s="564"/>
      <c r="O28" s="564"/>
      <c r="P28" s="564"/>
      <c r="Q28" s="564"/>
      <c r="R28" s="565"/>
      <c r="S28" s="11"/>
      <c r="T28" s="17"/>
      <c r="U28" s="321" t="s">
        <v>12</v>
      </c>
      <c r="V28" s="564" t="s">
        <v>250</v>
      </c>
      <c r="W28" s="569"/>
      <c r="X28" s="569"/>
      <c r="Y28" s="569"/>
      <c r="Z28" s="569"/>
      <c r="AA28" s="569"/>
      <c r="AB28" s="570"/>
      <c r="AC28" s="11"/>
      <c r="AD28" s="17"/>
      <c r="AE28" s="321" t="s">
        <v>12</v>
      </c>
      <c r="AF28" s="564" t="s">
        <v>251</v>
      </c>
      <c r="AG28" s="564"/>
      <c r="AH28" s="564"/>
      <c r="AI28" s="564"/>
      <c r="AJ28" s="564"/>
      <c r="AK28" s="564"/>
      <c r="AL28" s="565"/>
      <c r="AM28" s="11"/>
      <c r="AN28" s="17"/>
      <c r="AO28" s="321" t="s">
        <v>12</v>
      </c>
      <c r="AP28" s="564" t="s">
        <v>238</v>
      </c>
      <c r="AQ28" s="564"/>
      <c r="AR28" s="564"/>
      <c r="AS28" s="564"/>
      <c r="AT28" s="564"/>
      <c r="AU28" s="564"/>
      <c r="AV28" s="565"/>
      <c r="AW28" s="11"/>
      <c r="AX28" s="17"/>
      <c r="AY28" s="329"/>
      <c r="AZ28" s="580"/>
      <c r="BA28" s="580"/>
      <c r="BB28" s="580"/>
      <c r="BC28" s="580"/>
      <c r="BD28" s="580"/>
      <c r="BE28" s="580"/>
      <c r="BF28" s="580"/>
      <c r="BI28" s="329"/>
      <c r="BS28" s="329"/>
      <c r="CC28" s="329"/>
      <c r="CM28" s="329"/>
      <c r="CW28" s="329"/>
      <c r="DG28" s="329"/>
      <c r="DQ28" s="329"/>
      <c r="EA28" s="329"/>
      <c r="EK28" s="329"/>
      <c r="EU28" s="329"/>
      <c r="FE28" s="329"/>
      <c r="FO28" s="329"/>
      <c r="FY28" s="329"/>
      <c r="GI28" s="329"/>
      <c r="GS28" s="329"/>
      <c r="HC28" s="329"/>
      <c r="HM28" s="329"/>
      <c r="HW28" s="329"/>
    </row>
    <row r="29" s="2" customFormat="true" ht="15" customHeight="true" x14ac:dyDescent="0.25">
      <c r="A29" s="321"/>
      <c r="B29" s="139" t="s">
        <v>139</v>
      </c>
      <c r="C29" s="272"/>
      <c r="D29" s="272"/>
      <c r="E29" s="272"/>
      <c r="F29" s="272"/>
      <c r="G29" s="272"/>
      <c r="H29" s="270"/>
      <c r="I29" s="11"/>
      <c r="J29" s="17"/>
      <c r="K29" s="321"/>
      <c r="L29" s="139" t="s">
        <v>139</v>
      </c>
      <c r="M29" s="92" t="s">
        <v>201</v>
      </c>
      <c r="N29" s="92" t="s">
        <v>201</v>
      </c>
      <c r="O29" s="92" t="s">
        <v>201</v>
      </c>
      <c r="P29" s="92" t="s">
        <v>201</v>
      </c>
      <c r="Q29" s="92" t="s">
        <v>201</v>
      </c>
      <c r="R29" s="270"/>
      <c r="S29" s="11"/>
      <c r="T29" s="17"/>
      <c r="U29" s="321"/>
      <c r="V29" s="139" t="s">
        <v>139</v>
      </c>
      <c r="W29" s="272"/>
      <c r="X29" s="272"/>
      <c r="Y29" s="272"/>
      <c r="Z29" s="272"/>
      <c r="AA29" s="272"/>
      <c r="AB29" s="270"/>
      <c r="AC29" s="11"/>
      <c r="AD29" s="17"/>
      <c r="AE29" s="321"/>
      <c r="AF29" s="139" t="s">
        <v>139</v>
      </c>
      <c r="AG29" s="92" t="s">
        <v>201</v>
      </c>
      <c r="AH29" s="92" t="s">
        <v>201</v>
      </c>
      <c r="AI29" s="92" t="s">
        <v>201</v>
      </c>
      <c r="AJ29" s="92" t="s">
        <v>201</v>
      </c>
      <c r="AK29" s="92" t="s">
        <v>201</v>
      </c>
      <c r="AL29" s="267" t="s">
        <v>201</v>
      </c>
      <c r="AM29" s="11"/>
      <c r="AN29" s="17"/>
      <c r="AO29" s="321"/>
      <c r="AP29" s="139" t="s">
        <v>139</v>
      </c>
      <c r="AQ29" s="92"/>
      <c r="AR29" s="92"/>
      <c r="AS29" s="92"/>
      <c r="AT29" s="92"/>
      <c r="AU29" s="92"/>
      <c r="AV29" s="265"/>
      <c r="AW29" s="11"/>
      <c r="AX29" s="17"/>
      <c r="AY29" s="329"/>
      <c r="AZ29" s="329"/>
      <c r="BA29" s="436"/>
      <c r="BB29" s="436"/>
      <c r="BC29" s="436"/>
      <c r="BD29" s="436"/>
      <c r="BE29" s="436"/>
      <c r="BF29" s="436"/>
      <c r="BI29" s="329"/>
      <c r="BS29" s="329"/>
      <c r="CC29" s="329"/>
      <c r="CM29" s="329"/>
      <c r="CW29" s="329"/>
      <c r="DG29" s="329"/>
      <c r="DQ29" s="329"/>
      <c r="EA29" s="329"/>
      <c r="EK29" s="329"/>
      <c r="EU29" s="329"/>
      <c r="FE29" s="329"/>
      <c r="FO29" s="329"/>
      <c r="FY29" s="329"/>
      <c r="GI29" s="329"/>
      <c r="GS29" s="329"/>
      <c r="HC29" s="329"/>
      <c r="HM29" s="329"/>
      <c r="HW29" s="329"/>
    </row>
    <row r="30" s="2" customFormat="true" ht="15" customHeight="true" x14ac:dyDescent="0.25">
      <c r="A30" s="321"/>
      <c r="B30" s="139" t="s">
        <v>115</v>
      </c>
      <c r="C30" s="92" t="s">
        <v>210</v>
      </c>
      <c r="D30" s="92" t="s">
        <v>201</v>
      </c>
      <c r="E30" s="92" t="s">
        <v>210</v>
      </c>
      <c r="F30" s="92"/>
      <c r="G30" s="92" t="s">
        <v>210</v>
      </c>
      <c r="H30" s="265"/>
      <c r="I30" s="11"/>
      <c r="J30" s="17"/>
      <c r="K30" s="321"/>
      <c r="L30" s="139" t="s">
        <v>115</v>
      </c>
      <c r="M30" s="92" t="s">
        <v>201</v>
      </c>
      <c r="N30" s="92" t="s">
        <v>201</v>
      </c>
      <c r="O30" s="92" t="s">
        <v>201</v>
      </c>
      <c r="P30" s="92" t="s">
        <v>201</v>
      </c>
      <c r="Q30" s="92" t="s">
        <v>201</v>
      </c>
      <c r="R30" s="265"/>
      <c r="S30" s="11"/>
      <c r="T30" s="17"/>
      <c r="U30" s="321"/>
      <c r="V30" s="139" t="s">
        <v>115</v>
      </c>
      <c r="W30" s="92" t="s">
        <v>210</v>
      </c>
      <c r="X30" s="92" t="s">
        <v>201</v>
      </c>
      <c r="Y30" s="92" t="s">
        <v>210</v>
      </c>
      <c r="Z30" s="92"/>
      <c r="AA30" s="92" t="s">
        <v>210</v>
      </c>
      <c r="AB30" s="265"/>
      <c r="AC30" s="11"/>
      <c r="AD30" s="17"/>
      <c r="AE30" s="321"/>
      <c r="AF30" s="139" t="s">
        <v>115</v>
      </c>
      <c r="AG30" s="92" t="s">
        <v>201</v>
      </c>
      <c r="AH30" s="92" t="s">
        <v>201</v>
      </c>
      <c r="AI30" s="92" t="s">
        <v>201</v>
      </c>
      <c r="AJ30" s="92" t="s">
        <v>201</v>
      </c>
      <c r="AK30" s="92" t="s">
        <v>201</v>
      </c>
      <c r="AL30" s="267" t="s">
        <v>201</v>
      </c>
      <c r="AM30" s="11"/>
      <c r="AN30" s="17"/>
      <c r="AO30" s="321"/>
      <c r="AP30" s="139" t="s">
        <v>115</v>
      </c>
      <c r="AQ30" s="92"/>
      <c r="AR30" s="92"/>
      <c r="AS30" s="92"/>
      <c r="AT30" s="92"/>
      <c r="AU30" s="92"/>
      <c r="AV30" s="265"/>
      <c r="AW30" s="11"/>
      <c r="AX30" s="17"/>
      <c r="AY30" s="329"/>
      <c r="AZ30" s="329"/>
      <c r="BA30" s="436"/>
      <c r="BB30" s="436"/>
      <c r="BC30" s="436"/>
      <c r="BD30" s="436"/>
      <c r="BE30" s="436"/>
      <c r="BF30" s="436"/>
      <c r="BI30" s="329"/>
      <c r="BS30" s="329"/>
      <c r="CC30" s="329"/>
      <c r="CM30" s="329"/>
      <c r="CW30" s="329"/>
      <c r="DG30" s="329"/>
      <c r="DQ30" s="329"/>
      <c r="EA30" s="329"/>
      <c r="EK30" s="329"/>
      <c r="EU30" s="329"/>
      <c r="FE30" s="329"/>
      <c r="FO30" s="329"/>
      <c r="FY30" s="329"/>
      <c r="GI30" s="329"/>
      <c r="GS30" s="329"/>
      <c r="HC30" s="329"/>
      <c r="HM30" s="329"/>
      <c r="HW30" s="329"/>
    </row>
    <row r="31" s="2" customFormat="true" ht="15" hidden="true" customHeight="true" x14ac:dyDescent="0.25">
      <c r="A31" s="321"/>
      <c r="B31" s="139" t="s">
        <v>146</v>
      </c>
      <c r="C31" s="92"/>
      <c r="D31" s="92"/>
      <c r="E31" s="92"/>
      <c r="F31" s="92"/>
      <c r="G31" s="92"/>
      <c r="H31" s="265"/>
      <c r="I31" s="11"/>
      <c r="J31" s="17"/>
      <c r="K31" s="321"/>
      <c r="L31" s="139" t="s">
        <v>146</v>
      </c>
      <c r="M31" s="92" t="s">
        <v>201</v>
      </c>
      <c r="N31" s="92" t="s">
        <v>201</v>
      </c>
      <c r="O31" s="92" t="s">
        <v>201</v>
      </c>
      <c r="P31" s="92" t="s">
        <v>201</v>
      </c>
      <c r="Q31" s="92" t="s">
        <v>201</v>
      </c>
      <c r="R31" s="265"/>
      <c r="S31" s="11"/>
      <c r="T31" s="17"/>
      <c r="U31" s="321"/>
      <c r="V31" s="139" t="s">
        <v>146</v>
      </c>
      <c r="W31" s="92"/>
      <c r="X31" s="92"/>
      <c r="Y31" s="92"/>
      <c r="Z31" s="92"/>
      <c r="AA31" s="92"/>
      <c r="AB31" s="265"/>
      <c r="AC31" s="11"/>
      <c r="AD31" s="17"/>
      <c r="AE31" s="321"/>
      <c r="AF31" s="139" t="s">
        <v>146</v>
      </c>
      <c r="AG31" s="92" t="s">
        <v>201</v>
      </c>
      <c r="AH31" s="92" t="s">
        <v>201</v>
      </c>
      <c r="AI31" s="92" t="s">
        <v>201</v>
      </c>
      <c r="AJ31" s="92" t="s">
        <v>201</v>
      </c>
      <c r="AK31" s="92" t="s">
        <v>201</v>
      </c>
      <c r="AL31" s="267" t="s">
        <v>201</v>
      </c>
      <c r="AM31" s="11"/>
      <c r="AN31" s="17"/>
      <c r="AO31" s="321"/>
      <c r="AP31" s="139" t="s">
        <v>146</v>
      </c>
      <c r="AQ31" s="92"/>
      <c r="AR31" s="92"/>
      <c r="AS31" s="92"/>
      <c r="AT31" s="92"/>
      <c r="AU31" s="92"/>
      <c r="AV31" s="265"/>
      <c r="AW31" s="11"/>
      <c r="AX31" s="17"/>
      <c r="AY31" s="329"/>
      <c r="AZ31" s="329"/>
      <c r="BA31" s="436"/>
      <c r="BB31" s="436"/>
      <c r="BC31" s="436"/>
      <c r="BD31" s="436"/>
      <c r="BE31" s="436"/>
      <c r="BF31" s="436"/>
      <c r="BI31" s="329"/>
      <c r="BS31" s="329"/>
      <c r="CC31" s="329"/>
      <c r="CM31" s="329"/>
      <c r="CW31" s="329"/>
      <c r="DG31" s="329"/>
      <c r="DQ31" s="329"/>
      <c r="EA31" s="329"/>
      <c r="EK31" s="329"/>
      <c r="EU31" s="329"/>
      <c r="FE31" s="329"/>
      <c r="FO31" s="329"/>
      <c r="FY31" s="329"/>
      <c r="GI31" s="329"/>
      <c r="GS31" s="329"/>
      <c r="HC31" s="329"/>
      <c r="HM31" s="329"/>
      <c r="HW31" s="329"/>
    </row>
    <row r="32" ht="16.5" hidden="true" customHeight="true" x14ac:dyDescent="0.25">
      <c r="A32" s="321"/>
      <c r="B32" s="139" t="s">
        <v>147</v>
      </c>
      <c r="C32" s="92"/>
      <c r="D32" s="92"/>
      <c r="E32" s="92"/>
      <c r="F32" s="92"/>
      <c r="G32" s="92"/>
      <c r="H32" s="265"/>
      <c r="I32" s="11"/>
      <c r="J32" s="17"/>
      <c r="K32" s="321"/>
      <c r="L32" s="139" t="s">
        <v>147</v>
      </c>
      <c r="M32" s="92"/>
      <c r="N32" s="92"/>
      <c r="O32" s="92"/>
      <c r="P32" s="92"/>
      <c r="Q32" s="92"/>
      <c r="R32" s="265"/>
      <c r="S32" s="11"/>
      <c r="T32" s="17"/>
      <c r="U32" s="321"/>
      <c r="V32" s="139" t="s">
        <v>147</v>
      </c>
      <c r="W32" s="92"/>
      <c r="X32" s="92"/>
      <c r="Y32" s="92"/>
      <c r="Z32" s="92"/>
      <c r="AA32" s="92"/>
      <c r="AB32" s="265"/>
      <c r="AC32" s="11"/>
      <c r="AD32" s="17"/>
      <c r="AE32" s="321"/>
      <c r="AF32" s="139" t="s">
        <v>147</v>
      </c>
      <c r="AG32" s="92"/>
      <c r="AH32" s="92"/>
      <c r="AI32" s="92"/>
      <c r="AJ32" s="92"/>
      <c r="AK32" s="92"/>
      <c r="AL32" s="265"/>
      <c r="AM32" s="11"/>
      <c r="AN32" s="17"/>
      <c r="AO32" s="321"/>
      <c r="AP32" s="139" t="s">
        <v>147</v>
      </c>
      <c r="AQ32" s="92"/>
      <c r="AR32" s="92"/>
      <c r="AS32" s="92"/>
      <c r="AT32" s="92"/>
      <c r="AU32" s="92"/>
      <c r="AV32" s="265"/>
      <c r="AW32" s="11"/>
      <c r="AX32" s="17"/>
      <c r="BA32" s="435"/>
      <c r="BB32" s="435"/>
      <c r="BC32" s="435"/>
      <c r="BD32" s="435"/>
      <c r="BE32" s="435"/>
      <c r="BF32" s="435"/>
    </row>
    <row r="33" ht="16.5" customHeight="true" x14ac:dyDescent="0.25">
      <c r="A33" s="321"/>
      <c r="B33" s="139" t="s">
        <v>116</v>
      </c>
      <c r="C33" s="92"/>
      <c r="D33" s="92"/>
      <c r="E33" s="92"/>
      <c r="F33" s="92"/>
      <c r="G33" s="92"/>
      <c r="H33" s="265"/>
      <c r="I33" s="11"/>
      <c r="J33" s="17"/>
      <c r="K33" s="321"/>
      <c r="L33" s="139" t="s">
        <v>116</v>
      </c>
      <c r="M33" s="92" t="s">
        <v>201</v>
      </c>
      <c r="N33" s="92" t="s">
        <v>201</v>
      </c>
      <c r="O33" s="92" t="s">
        <v>201</v>
      </c>
      <c r="P33" s="92" t="s">
        <v>201</v>
      </c>
      <c r="Q33" s="92" t="s">
        <v>201</v>
      </c>
      <c r="R33" s="265"/>
      <c r="S33" s="11"/>
      <c r="T33" s="17"/>
      <c r="U33" s="321"/>
      <c r="V33" s="139" t="s">
        <v>116</v>
      </c>
      <c r="W33" s="92" t="s">
        <v>201</v>
      </c>
      <c r="X33" s="92" t="s">
        <v>201</v>
      </c>
      <c r="Y33" s="92" t="s">
        <v>201</v>
      </c>
      <c r="Z33" s="92"/>
      <c r="AA33" s="92" t="s">
        <v>201</v>
      </c>
      <c r="AB33" s="265"/>
      <c r="AC33" s="11"/>
      <c r="AD33" s="17"/>
      <c r="AE33" s="321"/>
      <c r="AF33" s="139" t="s">
        <v>116</v>
      </c>
      <c r="AG33" s="92" t="s">
        <v>201</v>
      </c>
      <c r="AH33" s="92" t="s">
        <v>201</v>
      </c>
      <c r="AI33" s="92" t="s">
        <v>201</v>
      </c>
      <c r="AJ33" s="92" t="s">
        <v>201</v>
      </c>
      <c r="AK33" s="92" t="s">
        <v>201</v>
      </c>
      <c r="AL33" s="267" t="s">
        <v>201</v>
      </c>
      <c r="AM33" s="11"/>
      <c r="AN33" s="17"/>
      <c r="AO33" s="321"/>
      <c r="AP33" s="139" t="s">
        <v>116</v>
      </c>
      <c r="AQ33" s="92"/>
      <c r="AR33" s="92"/>
      <c r="AS33" s="92"/>
      <c r="AT33" s="92"/>
      <c r="AU33" s="92"/>
      <c r="AV33" s="265"/>
      <c r="AW33" s="11"/>
      <c r="AX33" s="17"/>
      <c r="BA33" s="435"/>
      <c r="BB33" s="435"/>
      <c r="BC33" s="435"/>
      <c r="BD33" s="435"/>
      <c r="BE33" s="435"/>
      <c r="BF33" s="435"/>
    </row>
    <row r="34" ht="16.5" customHeight="true" x14ac:dyDescent="0.25">
      <c r="A34" s="322"/>
      <c r="B34" s="12" t="s">
        <v>23</v>
      </c>
      <c r="C34" s="10"/>
      <c r="D34" s="10"/>
      <c r="E34" s="10"/>
      <c r="F34" s="147"/>
      <c r="G34" s="148"/>
      <c r="H34" s="149"/>
      <c r="I34" s="11"/>
      <c r="J34" s="17"/>
      <c r="K34" s="322"/>
      <c r="L34" s="12" t="s">
        <v>23</v>
      </c>
      <c r="M34" s="10"/>
      <c r="N34" s="10"/>
      <c r="O34" s="10"/>
      <c r="P34" s="147"/>
      <c r="Q34" s="148"/>
      <c r="R34" s="149"/>
      <c r="S34" s="11"/>
      <c r="T34" s="17"/>
      <c r="U34" s="322"/>
      <c r="V34" s="12" t="s">
        <v>23</v>
      </c>
      <c r="W34" s="10"/>
      <c r="X34" s="10"/>
      <c r="Y34" s="10"/>
      <c r="Z34" s="147"/>
      <c r="AA34" s="148"/>
      <c r="AB34" s="149"/>
      <c r="AC34" s="11"/>
      <c r="AD34" s="17"/>
      <c r="AE34" s="322"/>
      <c r="AF34" s="12" t="s">
        <v>23</v>
      </c>
      <c r="AG34" s="10"/>
      <c r="AH34" s="10"/>
      <c r="AI34" s="10"/>
      <c r="AJ34" s="147"/>
      <c r="AK34" s="148"/>
      <c r="AL34" s="149"/>
      <c r="AM34" s="11"/>
      <c r="AN34" s="17"/>
      <c r="AO34" s="322"/>
      <c r="AP34" s="12" t="s">
        <v>23</v>
      </c>
      <c r="AQ34" s="146"/>
      <c r="AR34" s="10"/>
      <c r="AS34" s="10"/>
      <c r="AT34" s="147"/>
      <c r="AU34" s="148"/>
      <c r="AV34" s="149"/>
      <c r="AW34" s="11"/>
      <c r="AX34" s="17"/>
      <c r="BA34" s="435"/>
      <c r="BB34" s="435"/>
      <c r="BC34" s="435"/>
      <c r="BD34" s="435"/>
      <c r="BE34" s="435"/>
      <c r="BF34" s="435"/>
    </row>
    <row r="35" s="3" customFormat="true" ht="16.5" thickBot="true" x14ac:dyDescent="0.3">
      <c r="A35" s="323"/>
      <c r="B35" s="30" t="s">
        <v>20</v>
      </c>
      <c r="C35" s="156">
        <v>158</v>
      </c>
      <c r="D35" s="156">
        <v>87</v>
      </c>
      <c r="E35" s="156">
        <v>71</v>
      </c>
      <c r="F35" s="157"/>
      <c r="G35" s="156">
        <f>C35</f>
        <v>158</v>
      </c>
      <c r="H35" s="158"/>
      <c r="I35" s="27"/>
      <c r="J35" s="19"/>
      <c r="K35" s="323"/>
      <c r="L35" s="30" t="s">
        <v>20</v>
      </c>
      <c r="M35" s="151">
        <v>6407</v>
      </c>
      <c r="N35" s="151">
        <v>4545</v>
      </c>
      <c r="O35" s="151">
        <v>1862</v>
      </c>
      <c r="P35" s="151">
        <v>3251</v>
      </c>
      <c r="Q35" s="151">
        <v>3382</v>
      </c>
      <c r="R35" s="158"/>
      <c r="S35" s="27"/>
      <c r="T35" s="19"/>
      <c r="U35" s="323"/>
      <c r="V35" s="30" t="s">
        <v>20</v>
      </c>
      <c r="W35" s="156">
        <v>574</v>
      </c>
      <c r="X35" s="156">
        <v>293</v>
      </c>
      <c r="Y35" s="156">
        <v>281</v>
      </c>
      <c r="Z35" s="157"/>
      <c r="AA35" s="156">
        <f>W35</f>
        <v>574</v>
      </c>
      <c r="AB35" s="158"/>
      <c r="AC35" s="27"/>
      <c r="AD35" s="19"/>
      <c r="AE35" s="323"/>
      <c r="AF35" s="30" t="s">
        <v>20</v>
      </c>
      <c r="AG35" s="151">
        <v>15380</v>
      </c>
      <c r="AH35" s="151">
        <v>9826</v>
      </c>
      <c r="AI35" s="151">
        <v>5554</v>
      </c>
      <c r="AJ35" s="151">
        <v>5826</v>
      </c>
      <c r="AK35" s="151">
        <v>6897</v>
      </c>
      <c r="AL35" s="152">
        <v>4834</v>
      </c>
      <c r="AM35" s="27"/>
      <c r="AN35" s="19"/>
      <c r="AO35" s="323"/>
      <c r="AP35" s="30" t="s">
        <v>20</v>
      </c>
      <c r="AQ35" s="151"/>
      <c r="AR35" s="156"/>
      <c r="AS35" s="156"/>
      <c r="AT35" s="151"/>
      <c r="AU35" s="151"/>
      <c r="AV35" s="152"/>
      <c r="AW35" s="27"/>
      <c r="AX35" s="19"/>
      <c r="AY35" s="324"/>
      <c r="AZ35" s="324"/>
      <c r="BA35" s="437"/>
      <c r="BB35" s="437"/>
      <c r="BC35" s="437"/>
      <c r="BD35" s="437"/>
      <c r="BE35" s="437"/>
      <c r="BF35" s="437"/>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row r="624" s="3" customFormat="true" x14ac:dyDescent="0.25">
      <c r="A624" s="324"/>
      <c r="K624" s="324"/>
      <c r="U624" s="324"/>
      <c r="AE624" s="324"/>
      <c r="AO624" s="324"/>
      <c r="AY624" s="324"/>
      <c r="AZ624" s="324"/>
      <c r="BI624" s="324"/>
      <c r="BS624" s="324"/>
      <c r="CC624" s="324"/>
      <c r="CM624" s="324"/>
      <c r="CW624" s="324"/>
      <c r="DG624" s="324"/>
      <c r="DQ624" s="324"/>
      <c r="EA624" s="324"/>
      <c r="EK624" s="324"/>
      <c r="EU624" s="324"/>
      <c r="FE624" s="324"/>
      <c r="FO624" s="324"/>
      <c r="FY624" s="324"/>
      <c r="GI624" s="324"/>
      <c r="GS624" s="324"/>
      <c r="HC624" s="324"/>
      <c r="HM624" s="324"/>
      <c r="HW624" s="324"/>
    </row>
    <row r="625" s="3" customFormat="true" x14ac:dyDescent="0.25">
      <c r="A625" s="324"/>
      <c r="K625" s="324"/>
      <c r="U625" s="324"/>
      <c r="AE625" s="324"/>
      <c r="AO625" s="324"/>
      <c r="AY625" s="324"/>
      <c r="AZ625" s="324"/>
      <c r="BI625" s="324"/>
      <c r="BS625" s="324"/>
      <c r="CC625" s="324"/>
      <c r="CM625" s="324"/>
      <c r="CW625" s="324"/>
      <c r="DG625" s="324"/>
      <c r="DQ625" s="324"/>
      <c r="EA625" s="324"/>
      <c r="EK625" s="324"/>
      <c r="EU625" s="324"/>
      <c r="FE625" s="324"/>
      <c r="FO625" s="324"/>
      <c r="FY625" s="324"/>
      <c r="GI625" s="324"/>
      <c r="GS625" s="324"/>
      <c r="HC625" s="324"/>
      <c r="HM625" s="324"/>
      <c r="HW625" s="324"/>
    </row>
    <row r="626" s="3" customFormat="true" x14ac:dyDescent="0.25">
      <c r="A626" s="324"/>
      <c r="K626" s="324"/>
      <c r="U626" s="324"/>
      <c r="AE626" s="324"/>
      <c r="AO626" s="324"/>
      <c r="AY626" s="324"/>
      <c r="AZ626" s="324"/>
      <c r="BI626" s="324"/>
      <c r="BS626" s="324"/>
      <c r="CC626" s="324"/>
      <c r="CM626" s="324"/>
      <c r="CW626" s="324"/>
      <c r="DG626" s="324"/>
      <c r="DQ626" s="324"/>
      <c r="EA626" s="324"/>
      <c r="EK626" s="324"/>
      <c r="EU626" s="324"/>
      <c r="FE626" s="324"/>
      <c r="FO626" s="324"/>
      <c r="FY626" s="324"/>
      <c r="GI626" s="324"/>
      <c r="GS626" s="324"/>
      <c r="HC626" s="324"/>
      <c r="HM626" s="324"/>
      <c r="HW626" s="324"/>
    </row>
    <row r="627" s="3" customFormat="true" x14ac:dyDescent="0.25">
      <c r="A627" s="324"/>
      <c r="K627" s="324"/>
      <c r="U627" s="324"/>
      <c r="AE627" s="324"/>
      <c r="AO627" s="324"/>
      <c r="AY627" s="324"/>
      <c r="AZ627" s="324"/>
      <c r="BI627" s="324"/>
      <c r="BS627" s="324"/>
      <c r="CC627" s="324"/>
      <c r="CM627" s="324"/>
      <c r="CW627" s="324"/>
      <c r="DG627" s="324"/>
      <c r="DQ627" s="324"/>
      <c r="EA627" s="324"/>
      <c r="EK627" s="324"/>
      <c r="EU627" s="324"/>
      <c r="FE627" s="324"/>
      <c r="FO627" s="324"/>
      <c r="FY627" s="324"/>
      <c r="GI627" s="324"/>
      <c r="GS627" s="324"/>
      <c r="HC627" s="324"/>
      <c r="HM627" s="324"/>
      <c r="HW627" s="324"/>
    </row>
    <row r="628" s="3" customFormat="true" x14ac:dyDescent="0.25">
      <c r="A628" s="324"/>
      <c r="K628" s="324"/>
      <c r="U628" s="324"/>
      <c r="AE628" s="324"/>
      <c r="AO628" s="324"/>
      <c r="AY628" s="324"/>
      <c r="AZ628" s="324"/>
      <c r="BI628" s="324"/>
      <c r="BS628" s="324"/>
      <c r="CC628" s="324"/>
      <c r="CM628" s="324"/>
      <c r="CW628" s="324"/>
      <c r="DG628" s="324"/>
      <c r="DQ628" s="324"/>
      <c r="EA628" s="324"/>
      <c r="EK628" s="324"/>
      <c r="EU628" s="324"/>
      <c r="FE628" s="324"/>
      <c r="FO628" s="324"/>
      <c r="FY628" s="324"/>
      <c r="GI628" s="324"/>
      <c r="GS628" s="324"/>
      <c r="HC628" s="324"/>
      <c r="HM628" s="324"/>
      <c r="HW628" s="324"/>
    </row>
    <row r="629" s="3" customFormat="true" x14ac:dyDescent="0.25">
      <c r="A629" s="324"/>
      <c r="K629" s="324"/>
      <c r="U629" s="324"/>
      <c r="AE629" s="324"/>
      <c r="AO629" s="324"/>
      <c r="AY629" s="324"/>
      <c r="AZ629" s="324"/>
      <c r="BI629" s="324"/>
      <c r="BS629" s="324"/>
      <c r="CC629" s="324"/>
      <c r="CM629" s="324"/>
      <c r="CW629" s="324"/>
      <c r="DG629" s="324"/>
      <c r="DQ629" s="324"/>
      <c r="EA629" s="324"/>
      <c r="EK629" s="324"/>
      <c r="EU629" s="324"/>
      <c r="FE629" s="324"/>
      <c r="FO629" s="324"/>
      <c r="FY629" s="324"/>
      <c r="GI629" s="324"/>
      <c r="GS629" s="324"/>
      <c r="HC629" s="324"/>
      <c r="HM629" s="324"/>
      <c r="HW629" s="324"/>
    </row>
    <row r="630" s="3" customFormat="true" x14ac:dyDescent="0.25">
      <c r="A630" s="324"/>
      <c r="K630" s="324"/>
      <c r="U630" s="324"/>
      <c r="AE630" s="324"/>
      <c r="AO630" s="324"/>
      <c r="AY630" s="324"/>
      <c r="AZ630" s="324"/>
      <c r="BI630" s="324"/>
      <c r="BS630" s="324"/>
      <c r="CC630" s="324"/>
      <c r="CM630" s="324"/>
      <c r="CW630" s="324"/>
      <c r="DG630" s="324"/>
      <c r="DQ630" s="324"/>
      <c r="EA630" s="324"/>
      <c r="EK630" s="324"/>
      <c r="EU630" s="324"/>
      <c r="FE630" s="324"/>
      <c r="FO630" s="324"/>
      <c r="FY630" s="324"/>
      <c r="GI630" s="324"/>
      <c r="GS630" s="324"/>
      <c r="HC630" s="324"/>
      <c r="HM630" s="324"/>
      <c r="HW630" s="324"/>
    </row>
    <row r="631" s="3" customFormat="true" x14ac:dyDescent="0.25">
      <c r="A631" s="324"/>
      <c r="K631" s="324"/>
      <c r="U631" s="324"/>
      <c r="AE631" s="324"/>
      <c r="AO631" s="324"/>
      <c r="AY631" s="324"/>
      <c r="AZ631" s="324"/>
      <c r="BI631" s="324"/>
      <c r="BS631" s="324"/>
      <c r="CC631" s="324"/>
      <c r="CM631" s="324"/>
      <c r="CW631" s="324"/>
      <c r="DG631" s="324"/>
      <c r="DQ631" s="324"/>
      <c r="EA631" s="324"/>
      <c r="EK631" s="324"/>
      <c r="EU631" s="324"/>
      <c r="FE631" s="324"/>
      <c r="FO631" s="324"/>
      <c r="FY631" s="324"/>
      <c r="GI631" s="324"/>
      <c r="GS631" s="324"/>
      <c r="HC631" s="324"/>
      <c r="HM631" s="324"/>
      <c r="HW631" s="324"/>
    </row>
    <row r="632" s="3" customFormat="true" x14ac:dyDescent="0.25">
      <c r="A632" s="324"/>
      <c r="K632" s="324"/>
      <c r="U632" s="324"/>
      <c r="AE632" s="324"/>
      <c r="AO632" s="324"/>
      <c r="AY632" s="324"/>
      <c r="AZ632" s="324"/>
      <c r="BI632" s="324"/>
      <c r="BS632" s="324"/>
      <c r="CC632" s="324"/>
      <c r="CM632" s="324"/>
      <c r="CW632" s="324"/>
      <c r="DG632" s="324"/>
      <c r="DQ632" s="324"/>
      <c r="EA632" s="324"/>
      <c r="EK632" s="324"/>
      <c r="EU632" s="324"/>
      <c r="FE632" s="324"/>
      <c r="FO632" s="324"/>
      <c r="FY632" s="324"/>
      <c r="GI632" s="324"/>
      <c r="GS632" s="324"/>
      <c r="HC632" s="324"/>
      <c r="HM632" s="324"/>
      <c r="HW632" s="324"/>
    </row>
    <row r="633" s="3" customFormat="true" x14ac:dyDescent="0.25">
      <c r="A633" s="324"/>
      <c r="K633" s="324"/>
      <c r="U633" s="324"/>
      <c r="AE633" s="324"/>
      <c r="AO633" s="324"/>
      <c r="AY633" s="324"/>
      <c r="AZ633" s="324"/>
      <c r="BI633" s="324"/>
      <c r="BS633" s="324"/>
      <c r="CC633" s="324"/>
      <c r="CM633" s="324"/>
      <c r="CW633" s="324"/>
      <c r="DG633" s="324"/>
      <c r="DQ633" s="324"/>
      <c r="EA633" s="324"/>
      <c r="EK633" s="324"/>
      <c r="EU633" s="324"/>
      <c r="FE633" s="324"/>
      <c r="FO633" s="324"/>
      <c r="FY633" s="324"/>
      <c r="GI633" s="324"/>
      <c r="GS633" s="324"/>
      <c r="HC633" s="324"/>
      <c r="HM633" s="324"/>
      <c r="HW633" s="324"/>
    </row>
    <row r="634" s="3" customFormat="true" x14ac:dyDescent="0.25">
      <c r="A634" s="324"/>
      <c r="K634" s="324"/>
      <c r="U634" s="324"/>
      <c r="AE634" s="324"/>
      <c r="AO634" s="324"/>
      <c r="AY634" s="324"/>
      <c r="AZ634" s="324"/>
      <c r="BI634" s="324"/>
      <c r="BS634" s="324"/>
      <c r="CC634" s="324"/>
      <c r="CM634" s="324"/>
      <c r="CW634" s="324"/>
      <c r="DG634" s="324"/>
      <c r="DQ634" s="324"/>
      <c r="EA634" s="324"/>
      <c r="EK634" s="324"/>
      <c r="EU634" s="324"/>
      <c r="FE634" s="324"/>
      <c r="FO634" s="324"/>
      <c r="FY634" s="324"/>
      <c r="GI634" s="324"/>
      <c r="GS634" s="324"/>
      <c r="HC634" s="324"/>
      <c r="HM634" s="324"/>
      <c r="HW634" s="324"/>
    </row>
    <row r="635" s="3" customFormat="true" x14ac:dyDescent="0.25">
      <c r="A635" s="324"/>
      <c r="K635" s="324"/>
      <c r="U635" s="324"/>
      <c r="AE635" s="324"/>
      <c r="AO635" s="324"/>
      <c r="AY635" s="324"/>
      <c r="AZ635" s="324"/>
      <c r="BI635" s="324"/>
      <c r="BS635" s="324"/>
      <c r="CC635" s="324"/>
      <c r="CM635" s="324"/>
      <c r="CW635" s="324"/>
      <c r="DG635" s="324"/>
      <c r="DQ635" s="324"/>
      <c r="EA635" s="324"/>
      <c r="EK635" s="324"/>
      <c r="EU635" s="324"/>
      <c r="FE635" s="324"/>
      <c r="FO635" s="324"/>
      <c r="FY635" s="324"/>
      <c r="GI635" s="324"/>
      <c r="GS635" s="324"/>
      <c r="HC635" s="324"/>
      <c r="HM635" s="324"/>
      <c r="HW635" s="324"/>
    </row>
    <row r="636" s="3" customFormat="true" x14ac:dyDescent="0.25">
      <c r="A636" s="324"/>
      <c r="K636" s="324"/>
      <c r="U636" s="324"/>
      <c r="AE636" s="324"/>
      <c r="AO636" s="324"/>
      <c r="AY636" s="324"/>
      <c r="AZ636" s="324"/>
      <c r="BI636" s="324"/>
      <c r="BS636" s="324"/>
      <c r="CC636" s="324"/>
      <c r="CM636" s="324"/>
      <c r="CW636" s="324"/>
      <c r="DG636" s="324"/>
      <c r="DQ636" s="324"/>
      <c r="EA636" s="324"/>
      <c r="EK636" s="324"/>
      <c r="EU636" s="324"/>
      <c r="FE636" s="324"/>
      <c r="FO636" s="324"/>
      <c r="FY636" s="324"/>
      <c r="GI636" s="324"/>
      <c r="GS636" s="324"/>
      <c r="HC636" s="324"/>
      <c r="HM636" s="324"/>
      <c r="HW636" s="324"/>
    </row>
    <row r="637" s="3" customFormat="true" x14ac:dyDescent="0.25">
      <c r="A637" s="324"/>
      <c r="K637" s="324"/>
      <c r="U637" s="324"/>
      <c r="AE637" s="324"/>
      <c r="AO637" s="324"/>
      <c r="AY637" s="324"/>
      <c r="AZ637" s="324"/>
      <c r="BI637" s="324"/>
      <c r="BS637" s="324"/>
      <c r="CC637" s="324"/>
      <c r="CM637" s="324"/>
      <c r="CW637" s="324"/>
      <c r="DG637" s="324"/>
      <c r="DQ637" s="324"/>
      <c r="EA637" s="324"/>
      <c r="EK637" s="324"/>
      <c r="EU637" s="324"/>
      <c r="FE637" s="324"/>
      <c r="FO637" s="324"/>
      <c r="FY637" s="324"/>
      <c r="GI637" s="324"/>
      <c r="GS637" s="324"/>
      <c r="HC637" s="324"/>
      <c r="HM637" s="324"/>
      <c r="HW637" s="324"/>
    </row>
    <row r="638" s="3" customFormat="true" x14ac:dyDescent="0.25">
      <c r="A638" s="324"/>
      <c r="K638" s="324"/>
      <c r="U638" s="324"/>
      <c r="AE638" s="324"/>
      <c r="AO638" s="324"/>
      <c r="AY638" s="324"/>
      <c r="AZ638" s="324"/>
      <c r="BI638" s="324"/>
      <c r="BS638" s="324"/>
      <c r="CC638" s="324"/>
      <c r="CM638" s="324"/>
      <c r="CW638" s="324"/>
      <c r="DG638" s="324"/>
      <c r="DQ638" s="324"/>
      <c r="EA638" s="324"/>
      <c r="EK638" s="324"/>
      <c r="EU638" s="324"/>
      <c r="FE638" s="324"/>
      <c r="FO638" s="324"/>
      <c r="FY638" s="324"/>
      <c r="GI638" s="324"/>
      <c r="GS638" s="324"/>
      <c r="HC638" s="324"/>
      <c r="HM638" s="324"/>
      <c r="HW638" s="324"/>
    </row>
    <row r="639" s="3" customFormat="true" x14ac:dyDescent="0.25">
      <c r="A639" s="324"/>
      <c r="K639" s="324"/>
      <c r="U639" s="324"/>
      <c r="AE639" s="324"/>
      <c r="AO639" s="324"/>
      <c r="AY639" s="324"/>
      <c r="AZ639" s="324"/>
      <c r="BI639" s="324"/>
      <c r="BS639" s="324"/>
      <c r="CC639" s="324"/>
      <c r="CM639" s="324"/>
      <c r="CW639" s="324"/>
      <c r="DG639" s="324"/>
      <c r="DQ639" s="324"/>
      <c r="EA639" s="324"/>
      <c r="EK639" s="324"/>
      <c r="EU639" s="324"/>
      <c r="FE639" s="324"/>
      <c r="FO639" s="324"/>
      <c r="FY639" s="324"/>
      <c r="GI639" s="324"/>
      <c r="GS639" s="324"/>
      <c r="HC639" s="324"/>
      <c r="HM639" s="324"/>
      <c r="HW639" s="324"/>
    </row>
    <row r="640" s="3" customFormat="true" x14ac:dyDescent="0.25">
      <c r="A640" s="324"/>
      <c r="K640" s="324"/>
      <c r="U640" s="324"/>
      <c r="AE640" s="324"/>
      <c r="AO640" s="324"/>
      <c r="AY640" s="324"/>
      <c r="AZ640" s="324"/>
      <c r="BI640" s="324"/>
      <c r="BS640" s="324"/>
      <c r="CC640" s="324"/>
      <c r="CM640" s="324"/>
      <c r="CW640" s="324"/>
      <c r="DG640" s="324"/>
      <c r="DQ640" s="324"/>
      <c r="EA640" s="324"/>
      <c r="EK640" s="324"/>
      <c r="EU640" s="324"/>
      <c r="FE640" s="324"/>
      <c r="FO640" s="324"/>
      <c r="FY640" s="324"/>
      <c r="GI640" s="324"/>
      <c r="GS640" s="324"/>
      <c r="HC640" s="324"/>
      <c r="HM640" s="324"/>
      <c r="HW640" s="324"/>
    </row>
    <row r="641" s="3" customFormat="true" x14ac:dyDescent="0.25">
      <c r="A641" s="324"/>
      <c r="K641" s="324"/>
      <c r="U641" s="324"/>
      <c r="AE641" s="324"/>
      <c r="AO641" s="324"/>
      <c r="AY641" s="324"/>
      <c r="AZ641" s="324"/>
      <c r="BI641" s="324"/>
      <c r="BS641" s="324"/>
      <c r="CC641" s="324"/>
      <c r="CM641" s="324"/>
      <c r="CW641" s="324"/>
      <c r="DG641" s="324"/>
      <c r="DQ641" s="324"/>
      <c r="EA641" s="324"/>
      <c r="EK641" s="324"/>
      <c r="EU641" s="324"/>
      <c r="FE641" s="324"/>
      <c r="FO641" s="324"/>
      <c r="FY641" s="324"/>
      <c r="GI641" s="324"/>
      <c r="GS641" s="324"/>
      <c r="HC641" s="324"/>
      <c r="HM641" s="324"/>
      <c r="HW641" s="324"/>
    </row>
  </sheetData>
  <mergeCells count="16">
    <mergeCell ref="AQ1:AV2"/>
    <mergeCell ref="AQ3:AV3"/>
    <mergeCell ref="AP28:AV28"/>
    <mergeCell ref="AZ28:BF28"/>
    <mergeCell ref="B28:H28"/>
    <mergeCell ref="L28:R28"/>
    <mergeCell ref="V28:AB28"/>
    <mergeCell ref="AF28:AL28"/>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2018-06-12T05:56:22Z</dcterms:modified>
</cp:coreProperties>
</file>