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7906612-EFDF-4582-BA9B-900F1C2D2E4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<sst xmlns="http://schemas.openxmlformats.org/spreadsheetml/2006/main" xmlns:r="http://schemas.openxmlformats.org/officeDocument/2006/relationships" xmlns:xdr="http://schemas.openxmlformats.org/drawingml/2006/spreadsheetDrawing" count="1800" uniqueCount="264">
  <si>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</si>
  <si>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</si>
  <si>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</si>
  <si>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</si>
  <si>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</si>
  <si>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</si>
  <si>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</si>
  <si>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</si>
  <si>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</si>
  <si>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</si>
  <si>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</si>
  <si>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</si>
  <si>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</si>
  <si>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</si>
  <si>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</si>
  <si>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</si>
  <si>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</si>
  <si>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</si>
  <si>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</si>
  <si>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</si>
  <si>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</si>
  <si>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</si>
  <si>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</si>
  <si>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</si>
  <si>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</si>
  <si>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</si>
  <si>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</si>
  <si>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</si>
  <si>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</si>
  <si>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</si>
  <si>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</si>
  <si>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</si>
  <si>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</si>
  <si>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</si>
  <si>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</si>
  <si>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</si>
  <si>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</si>
  <si>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</si>
  <si>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</si>
  <si>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</si>
  <si>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</si>
  <si>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</si>
  <si>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</si>
  <si>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</si>
  <si>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</si>
  <si>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</si>
  <si>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</si>
  <si>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</si>
  <si>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</si>
  <si>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</si>
  <si>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</si>
  <si>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</si>
  <si>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</si>
  <si>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</si>
  <si>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</si>
  <si>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</si>
  <si>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</si>
  <si>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</si>
  <si>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</si>
  <si>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</si>
  <si>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</si>
  <si>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</si>
  <si>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</si>
  <si>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</si>
  <si>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</si>
  <si>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</si>
  <si>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</si>
  <si>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</si>
  <si>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</si>
  <si>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</si>
  <si>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</si>
  <si>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</si>
  <si>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</si>
  <si>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</si>
  <si>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</si>
  <si>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</si>
  <si>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</si>
  <si>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</si>
  <si>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</si>
  <si>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</si>
  <si>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</si>
  <si>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</si>
  <si>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</si>
  <si>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</si>
  <si>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</si>
  <si>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</si>
  <si>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</si>
  <si>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</si>
  <si>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</si>
  <si>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</si>
  <si>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</si>
  <si>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</si>
  <si>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</si>
  <si>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</si>
  <si>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</si>
  <si>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</si>
  <si>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</si>
  <si>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</si>
  <si>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</si>
  <si>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</si>
  <si>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</si>
  <si>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</si>
  <si>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</si>
  <si>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</si>
  <si>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</si>
  <si>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</si>
  <si>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</si>
  <si>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</si>
  <si>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</si>
  <si>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</si>
  <si>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</si>
  <si>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</si>
  <si>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</si>
  <si>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</si>
  <si>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</si>
  <si>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</si>
  <si>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</si>
  <si>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</si>
  <si>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</si>
  <si>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</si>
  <si>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</si>
  <si>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</si>
  <si>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</si>
  <si>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</si>
  <si>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</si>
  <si>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</si>
  <si>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</si>
  <si>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</si>
  <si>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</si>
  <si>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</si>
  <si>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</si>
  <si>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</si>
  <si>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</si>
  <si>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</si>
  <si>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</si>
  <si>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</si>
  <si>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</si>
  <si>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</si>
  <si>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</si>
  <si>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</si>
  <si>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</si>
  <si>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</si>
  <si>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</si>
  <si>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</si>
  <si>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</si>
  <si>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</si>
  <si>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</si>
  <si>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</si>
  <si>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</si>
  <si>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</si>
  <si>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</si>
  <si>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</si>
  <si>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</si>
  <si>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</si>
  <si>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</si>
  <si>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</si>
  <si>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</si>
  <si>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</si>
  <si>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</si>
  <si>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</si>
  <si>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</si>
  <si>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</si>
  <si>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</si>
  <si>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</si>
  <si>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</si>
  <si>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</si>
  <si>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</si>
  <si>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</si>
  <si>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</si>
  <si>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</si>
  <si>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</si>
  <si>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</si>
  <si>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</si>
  <si>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</si>
  <si>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</si>
  <si>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</si>
  <si>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</si>
  <si>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</si>
  <si>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</si>
  <si>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</si>
  <si>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</si>
  <si>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</si>
  <si>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</si>
  <si>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</si>
  <si>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</si>
  <si>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</si>
  <si>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</si>
  <si>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</si>
  <si>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</si>
  <si>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</si>
  <si>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</si>
  <si>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</si>
  <si>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</si>
  <si>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</si>
  <si>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</si>
  <si>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</si>
  <si>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</si>
  <si>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</si>
  <si>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</si>
  <si>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</si>
  <si>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</si>
  <si>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</si>
  <si>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</si>
  <si>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</si>
  <si>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</si>
  <si>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</si>
  <si>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</si>
  <si>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</si>
  <si>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British Virgin Islands</t>
  </si>
  <si>
    <t>The secondary school estimate is based on coverage in lower and upper secondary schools and the school age population for each level. The national estimate is based on coverage in primary and secondary schools. Primary school estimates for no facility and improved are based on the estimate for basic.</t>
  </si>
  <si>
    <t>The secondary school estimate is based on coverage in lower and upper secondary schools and the school age population for each level. The national estimate is based on coverage in primary and secondary schools. Estimates for no facility and improved are based on the estimate for basic.</t>
  </si>
  <si>
    <t>Basic sanitation</t>
  </si>
  <si>
    <t>The secondary school estimate is based on coverage in lower and upper secondary schools and the school age population for each level. The national estimate is based on coverage in primary and secondary schools. Secondary school estimates for no facility and improved are based on the estimate for basic.</t>
  </si>
  <si>
    <t>Values in grey text are imputed based on linear regression</t>
  </si>
  <si>
    <t>VGB_2016_UIS</t>
  </si>
  <si>
    <t>VGB_2017_UIS</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</si>
  <si>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</si>
  <si>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</si>
  <si>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</si>
  <si>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</si>
  <si>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</si>
  <si>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</si>
  <si>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</si>
  <si>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</si>
  <si>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</si>
  <si>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</si>
  <si>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</si>
  <si>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</si>
  <si>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</si>
  <si>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</si>
  <si>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</si>
  <si>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</si>
  <si>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</si>
  <si>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</si>
  <si>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VGB_2018_UIS</t>
  </si>
  <si>
    <t>VGB_2019_UIS</t>
  </si>
  <si>
    <t>VGB_2020_UIS</t>
  </si>
  <si>
    <t xml:space="preserve">The secondary school estimate is based on coverage in lower and upper secondary schools and the school age population for each level. The national estimate is based on coverage in primary and secondary schools.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</si>
  <si>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</si>
  <si>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</si>
  <si>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</si>
  <si>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</si>
  <si>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</si>
  <si>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</si>
  <si>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VGB_2021_UIS</t>
  </si>
  <si>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</si>
  <si>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</si>
  <si>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</si>
  <si>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</si>
  <si>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t>VGB_2022_UIS</t>
  </si>
  <si>
    <t>No</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</si>
  <si>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 Comparing with other years primary school data seems to be a outlier. It is also the exact same value reported for water, sanitation and hygiene in primary schools. The primary school estimate is therefore not used.</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</si>
  <si>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 Comparing with other years primary school data seems to be an outlier.  It is also the exact same value reported for water, sanitation and hygiene in primary schools. The primary school estimate is therefore not used.</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</si>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</sst>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01">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9">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7"/>
    <xf numFmtId="0" fontId="15" fillId="0" borderId="237"/>
    <xf numFmtId="0" fontId="19" fillId="0" borderId="237"/>
  </cellStyleXfs>
  <cellXfs count="102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0" fillId="0" borderId="92"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4" fillId="2" borderId="91" xfId="0" applyFont="true" applyFill="true" applyBorder="true" applyAlignment="true">
      <alignment horizontal="left" vertical="center"/>
    </xf>
    <xf numFmtId="0" fontId="4" fillId="0" borderId="91" xfId="0" applyFont="true" applyFill="true" applyBorder="true" applyAlignment="true">
      <alignment horizontal="left" vertical="center"/>
    </xf>
    <xf numFmtId="164" fontId="3" fillId="2" borderId="91" xfId="0" applyNumberFormat="true" applyFont="true" applyFill="true" applyBorder="true" applyAlignment="true">
      <alignment horizontal="center" vertical="center"/>
    </xf>
    <xf numFmtId="1" fontId="97" fillId="49" borderId="93" xfId="0" applyNumberFormat="true" applyFont="true" applyFill="true" applyBorder="true" applyAlignment="true" applyProtection="true">
      <alignment horizontal="center" vertical="center"/>
    </xf>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0" fontId="120" fillId="72" borderId="116" xfId="0" applyNumberFormat="true" applyFont="true" applyFill="true" applyBorder="true" applyAlignment="true" applyProtection="true">
      <alignment horizontal="center"/>
    </xf>
    <xf numFmtId="164" fontId="121" fillId="73" borderId="117" xfId="0" applyNumberFormat="true" applyFont="true" applyFill="true" applyBorder="true" applyAlignment="true" applyProtection="true">
      <alignment horizontal="center"/>
    </xf>
    <xf numFmtId="0" fontId="122" fillId="74" borderId="118" xfId="0" applyNumberFormat="true" applyFont="true" applyFill="true" applyBorder="true" applyAlignment="true" applyProtection="true">
      <alignment horizontal="center"/>
    </xf>
    <xf numFmtId="0" fontId="123" fillId="75" borderId="119" xfId="0" applyNumberFormat="true" applyFont="true" applyFill="true" applyBorder="true" applyAlignment="true" applyProtection="true">
      <alignment horizontal="center"/>
    </xf>
    <xf numFmtId="0" fontId="124" fillId="76" borderId="120" xfId="0" applyNumberFormat="true" applyFont="true" applyFill="true" applyBorder="true" applyAlignment="true" applyProtection="true">
      <alignment horizontal="center"/>
    </xf>
    <xf numFmtId="1" fontId="125" fillId="77" borderId="121" xfId="0" applyNumberFormat="true" applyFont="true" applyFill="true" applyBorder="true" applyAlignment="true" applyProtection="true">
      <alignment horizontal="center" vertical="center"/>
    </xf>
    <xf numFmtId="0" fontId="126" fillId="78" borderId="122" xfId="0" applyNumberFormat="true" applyFont="true" applyFill="true" applyBorder="true" applyAlignment="true" applyProtection="true">
      <alignment horizontal="center"/>
    </xf>
    <xf numFmtId="164" fontId="127" fillId="79" borderId="123" xfId="0" applyNumberFormat="true" applyFont="true" applyFill="true" applyBorder="true" applyAlignment="true" applyProtection="true">
      <alignment horizontal="center"/>
    </xf>
    <xf numFmtId="0" fontId="128" fillId="80" borderId="124" xfId="0" applyNumberFormat="true" applyFont="true" applyFill="true" applyBorder="true" applyAlignment="true" applyProtection="true">
      <alignment horizontal="center"/>
    </xf>
    <xf numFmtId="0" fontId="129" fillId="81" borderId="125" xfId="0" applyNumberFormat="true" applyFont="true" applyFill="true" applyBorder="true" applyAlignment="true" applyProtection="true">
      <alignment horizontal="center"/>
    </xf>
    <xf numFmtId="0" fontId="130" fillId="82" borderId="126" xfId="0" applyNumberFormat="true" applyFont="true" applyFill="true" applyBorder="true" applyAlignment="true" applyProtection="true">
      <alignment horizontal="center"/>
    </xf>
    <xf numFmtId="0" fontId="131" fillId="83" borderId="127" xfId="0" applyNumberFormat="true" applyFont="true" applyFill="true" applyBorder="true" applyAlignment="true" applyProtection="true">
      <alignment horizontal="center"/>
    </xf>
    <xf numFmtId="164" fontId="132" fillId="84" borderId="128" xfId="0" applyNumberFormat="true" applyFont="true" applyFill="true" applyBorder="true" applyAlignment="true" applyProtection="true">
      <alignment horizontal="center"/>
    </xf>
    <xf numFmtId="0" fontId="133" fillId="85" borderId="129" xfId="0" applyNumberFormat="true" applyFont="true" applyFill="true" applyBorder="true" applyAlignment="true" applyProtection="true">
      <alignment horizontal="center"/>
    </xf>
    <xf numFmtId="0" fontId="134" fillId="86" borderId="130" xfId="0" applyNumberFormat="true" applyFont="true" applyFill="true" applyBorder="true" applyAlignment="true" applyProtection="true">
      <alignment horizontal="center"/>
    </xf>
    <xf numFmtId="0" fontId="135" fillId="87" borderId="131" xfId="0" applyNumberFormat="true" applyFont="true" applyFill="true" applyBorder="true" applyAlignment="true" applyProtection="true">
      <alignment horizontal="center"/>
    </xf>
    <xf numFmtId="0" fontId="136" fillId="88" borderId="132" xfId="0" applyNumberFormat="true" applyFont="true" applyFill="true" applyBorder="true" applyAlignment="true" applyProtection="true">
      <alignment horizontal="center"/>
    </xf>
    <xf numFmtId="164" fontId="137" fillId="89" borderId="133" xfId="0" applyNumberFormat="true" applyFont="true" applyFill="true" applyBorder="true" applyAlignment="true" applyProtection="true">
      <alignment horizontal="center"/>
    </xf>
    <xf numFmtId="0" fontId="138" fillId="90" borderId="134" xfId="0" applyNumberFormat="true" applyFont="true" applyFill="true" applyBorder="true" applyAlignment="true" applyProtection="true">
      <alignment horizontal="center"/>
    </xf>
    <xf numFmtId="0" fontId="139" fillId="91" borderId="135" xfId="0" applyNumberFormat="true" applyFont="true" applyFill="true" applyBorder="true" applyAlignment="true" applyProtection="true">
      <alignment horizontal="center"/>
    </xf>
    <xf numFmtId="0" fontId="140" fillId="92" borderId="136" xfId="0" applyNumberFormat="true" applyFont="true" applyFill="true" applyBorder="true" applyAlignment="true" applyProtection="true">
      <alignment horizontal="center"/>
    </xf>
    <xf numFmtId="0" fontId="141" fillId="93" borderId="137" xfId="0" applyNumberFormat="true" applyFont="true" applyFill="true" applyBorder="true" applyAlignment="true" applyProtection="true">
      <alignment horizontal="center"/>
    </xf>
    <xf numFmtId="164" fontId="142" fillId="94" borderId="138" xfId="0" applyNumberFormat="true" applyFont="true" applyFill="true" applyBorder="true" applyAlignment="true" applyProtection="true">
      <alignment horizontal="center"/>
    </xf>
    <xf numFmtId="0" fontId="143" fillId="95" borderId="139" xfId="0" applyNumberFormat="true" applyFont="true" applyFill="true" applyBorder="true" applyAlignment="true" applyProtection="true">
      <alignment horizontal="center"/>
    </xf>
    <xf numFmtId="0" fontId="144" fillId="96" borderId="140" xfId="0" applyNumberFormat="true" applyFont="true" applyFill="true" applyBorder="true" applyAlignment="true" applyProtection="true">
      <alignment horizontal="center"/>
    </xf>
    <xf numFmtId="0" fontId="145" fillId="97" borderId="141" xfId="0" applyNumberFormat="true" applyFont="true" applyFill="true" applyBorder="true" applyAlignment="true" applyProtection="true">
      <alignment horizontal="center"/>
    </xf>
    <xf numFmtId="0" fontId="146" fillId="98" borderId="142" xfId="0" applyNumberFormat="true" applyFont="true" applyFill="true" applyBorder="true" applyAlignment="true" applyProtection="true">
      <alignment horizontal="center"/>
    </xf>
    <xf numFmtId="164" fontId="147" fillId="99" borderId="143" xfId="0" applyNumberFormat="true" applyFont="true" applyFill="true" applyBorder="true" applyAlignment="true" applyProtection="true">
      <alignment horizontal="center"/>
    </xf>
    <xf numFmtId="0" fontId="148" fillId="100" borderId="144" xfId="0" applyNumberFormat="true" applyFont="true" applyFill="true" applyBorder="true" applyAlignment="true" applyProtection="true">
      <alignment horizontal="center"/>
    </xf>
    <xf numFmtId="0" fontId="149" fillId="101" borderId="145" xfId="0" applyNumberFormat="true" applyFont="true" applyFill="true" applyBorder="true" applyAlignment="true" applyProtection="true">
      <alignment horizontal="center"/>
    </xf>
    <xf numFmtId="0" fontId="150" fillId="102" borderId="146" xfId="0" applyNumberFormat="true" applyFont="true" applyFill="true" applyBorder="true" applyAlignment="true" applyProtection="true">
      <alignment horizontal="center"/>
    </xf>
    <xf numFmtId="0" fontId="151" fillId="103" borderId="147" xfId="0" applyNumberFormat="true" applyFont="true" applyFill="true" applyBorder="true" applyAlignment="true" applyProtection="true">
      <alignment horizontal="center"/>
    </xf>
    <xf numFmtId="164" fontId="152" fillId="104" borderId="148" xfId="0" applyNumberFormat="true" applyFont="true" applyFill="true" applyBorder="true" applyAlignment="true" applyProtection="true">
      <alignment horizontal="center"/>
    </xf>
    <xf numFmtId="0" fontId="153" fillId="105" borderId="149" xfId="0" applyNumberFormat="true" applyFont="true" applyFill="true" applyBorder="true" applyAlignment="true" applyProtection="true">
      <alignment horizontal="center"/>
    </xf>
    <xf numFmtId="0" fontId="154" fillId="106" borderId="150" xfId="0" applyNumberFormat="true" applyFont="true" applyFill="true" applyBorder="true" applyAlignment="true" applyProtection="true">
      <alignment horizontal="center"/>
    </xf>
    <xf numFmtId="0" fontId="155" fillId="107" borderId="151" xfId="0" applyNumberFormat="true" applyFont="true" applyFill="true" applyBorder="true" applyAlignment="true" applyProtection="true">
      <alignment horizontal="center"/>
    </xf>
    <xf numFmtId="0" fontId="156" fillId="108" borderId="152" xfId="0" applyNumberFormat="true" applyFont="true" applyFill="true" applyBorder="true" applyAlignment="true" applyProtection="true">
      <alignment horizontal="center"/>
    </xf>
    <xf numFmtId="164" fontId="157" fillId="109" borderId="153" xfId="0" applyNumberFormat="true" applyFont="true" applyFill="true" applyBorder="true" applyAlignment="true" applyProtection="true">
      <alignment horizontal="center"/>
    </xf>
    <xf numFmtId="0" fontId="158" fillId="110" borderId="154" xfId="0" applyNumberFormat="true" applyFont="true" applyFill="true" applyBorder="true" applyAlignment="true" applyProtection="true">
      <alignment horizontal="center"/>
    </xf>
    <xf numFmtId="0" fontId="159" fillId="111" borderId="155" xfId="0" applyNumberFormat="true" applyFont="true" applyFill="true" applyBorder="true" applyAlignment="true" applyProtection="true">
      <alignment horizontal="center"/>
    </xf>
    <xf numFmtId="0" fontId="160" fillId="112" borderId="156" xfId="0" applyNumberFormat="true" applyFont="true" applyFill="true" applyBorder="true" applyAlignment="true" applyProtection="true">
      <alignment horizontal="center"/>
    </xf>
    <xf numFmtId="0" fontId="161" fillId="113" borderId="157" xfId="0" applyNumberFormat="true" applyFont="true" applyFill="true" applyBorder="true" applyAlignment="true" applyProtection="true">
      <alignment horizontal="center"/>
    </xf>
    <xf numFmtId="164" fontId="162" fillId="114" borderId="158" xfId="0" applyNumberFormat="true" applyFont="true" applyFill="true" applyBorder="true" applyAlignment="true" applyProtection="true">
      <alignment horizontal="center"/>
    </xf>
    <xf numFmtId="0" fontId="163" fillId="115" borderId="159" xfId="0" applyNumberFormat="true" applyFont="true" applyFill="true" applyBorder="true" applyAlignment="true" applyProtection="true">
      <alignment horizontal="center"/>
    </xf>
    <xf numFmtId="0" fontId="164" fillId="116" borderId="160" xfId="0" applyNumberFormat="true" applyFont="true" applyFill="true" applyBorder="true" applyAlignment="true" applyProtection="true">
      <alignment horizontal="center"/>
    </xf>
    <xf numFmtId="0" fontId="165" fillId="117" borderId="161" xfId="0" applyNumberFormat="true" applyFont="true" applyFill="true" applyBorder="true" applyAlignment="true" applyProtection="true">
      <alignment horizontal="center"/>
    </xf>
    <xf numFmtId="0" fontId="166" fillId="118" borderId="162" xfId="0" applyNumberFormat="true" applyFont="true" applyFill="true" applyBorder="true" applyAlignment="true" applyProtection="true">
      <alignment horizontal="center"/>
    </xf>
    <xf numFmtId="164" fontId="167" fillId="119" borderId="163" xfId="0" applyNumberFormat="true" applyFont="true" applyFill="true" applyBorder="true" applyAlignment="true" applyProtection="true">
      <alignment horizontal="center"/>
    </xf>
    <xf numFmtId="0" fontId="168" fillId="120" borderId="164" xfId="0" applyNumberFormat="true" applyFont="true" applyFill="true" applyBorder="true" applyAlignment="true" applyProtection="true">
      <alignment horizontal="center"/>
    </xf>
    <xf numFmtId="0" fontId="169" fillId="121" borderId="165" xfId="0" applyNumberFormat="true" applyFont="true" applyFill="true" applyBorder="true" applyAlignment="true" applyProtection="true">
      <alignment horizontal="center"/>
    </xf>
    <xf numFmtId="0" fontId="170" fillId="122" borderId="166" xfId="0" applyNumberFormat="true" applyFont="true" applyFill="true" applyBorder="true" applyAlignment="true" applyProtection="true">
      <alignment horizontal="center"/>
    </xf>
    <xf numFmtId="0" fontId="171" fillId="123" borderId="167" xfId="0" applyNumberFormat="true" applyFont="true" applyFill="true" applyBorder="true" applyAlignment="true" applyProtection="true">
      <alignment horizontal="center"/>
    </xf>
    <xf numFmtId="164" fontId="172" fillId="124" borderId="168" xfId="0" applyNumberFormat="true" applyFont="true" applyFill="true" applyBorder="true" applyAlignment="true" applyProtection="true">
      <alignment horizontal="center"/>
    </xf>
    <xf numFmtId="0" fontId="173" fillId="125" borderId="169" xfId="0" applyNumberFormat="true" applyFont="true" applyFill="true" applyBorder="true" applyAlignment="true" applyProtection="true">
      <alignment horizontal="center"/>
    </xf>
    <xf numFmtId="0" fontId="174" fillId="126" borderId="170" xfId="0" applyNumberFormat="true" applyFont="true" applyFill="true" applyBorder="true" applyAlignment="true" applyProtection="true">
      <alignment horizontal="center"/>
    </xf>
    <xf numFmtId="0" fontId="175" fillId="127" borderId="171" xfId="0" applyNumberFormat="true" applyFont="true" applyFill="true" applyBorder="true" applyAlignment="true" applyProtection="true">
      <alignment horizontal="center"/>
    </xf>
    <xf numFmtId="0" fontId="176" fillId="128" borderId="172" xfId="0" applyNumberFormat="true" applyFont="true" applyFill="true" applyBorder="true" applyAlignment="true" applyProtection="true">
      <alignment horizontal="center"/>
    </xf>
    <xf numFmtId="164" fontId="177" fillId="129" borderId="173" xfId="0" applyNumberFormat="true" applyFont="true" applyFill="true" applyBorder="true" applyAlignment="true" applyProtection="true">
      <alignment horizontal="center"/>
    </xf>
    <xf numFmtId="0" fontId="178" fillId="130" borderId="174" xfId="0" applyNumberFormat="true" applyFont="true" applyFill="true" applyBorder="true" applyAlignment="true" applyProtection="true">
      <alignment horizontal="center"/>
    </xf>
    <xf numFmtId="0" fontId="179" fillId="131" borderId="175" xfId="0" applyNumberFormat="true" applyFont="true" applyFill="true" applyBorder="true" applyAlignment="true" applyProtection="true">
      <alignment horizontal="center"/>
    </xf>
    <xf numFmtId="0" fontId="180" fillId="132" borderId="176" xfId="0" applyNumberFormat="true" applyFont="true" applyFill="true" applyBorder="true" applyAlignment="true" applyProtection="true">
      <alignment horizontal="center"/>
    </xf>
    <xf numFmtId="0" fontId="181" fillId="133" borderId="177" xfId="0" applyNumberFormat="true" applyFont="true" applyFill="true" applyBorder="true" applyAlignment="true" applyProtection="true">
      <alignment horizontal="center"/>
    </xf>
    <xf numFmtId="164" fontId="182" fillId="134" borderId="178" xfId="0" applyNumberFormat="true" applyFont="true" applyFill="true" applyBorder="true" applyAlignment="true" applyProtection="true">
      <alignment horizontal="center"/>
    </xf>
    <xf numFmtId="0" fontId="183" fillId="135" borderId="179" xfId="0" applyNumberFormat="true" applyFont="true" applyFill="true" applyBorder="true" applyAlignment="true" applyProtection="true">
      <alignment horizontal="center"/>
    </xf>
    <xf numFmtId="0" fontId="184" fillId="136" borderId="180" xfId="0" applyNumberFormat="true" applyFont="true" applyFill="true" applyBorder="true" applyAlignment="true" applyProtection="true">
      <alignment horizontal="center"/>
    </xf>
    <xf numFmtId="0" fontId="185" fillId="137" borderId="181" xfId="0" applyNumberFormat="true" applyFont="true" applyFill="true" applyBorder="true" applyAlignment="true" applyProtection="true">
      <alignment horizontal="center"/>
    </xf>
    <xf numFmtId="0" fontId="186" fillId="138" borderId="182" xfId="0" applyNumberFormat="true" applyFont="true" applyFill="true" applyBorder="true" applyAlignment="true" applyProtection="true">
      <alignment horizontal="center"/>
    </xf>
    <xf numFmtId="164" fontId="187" fillId="139" borderId="183" xfId="0" applyNumberFormat="true" applyFont="true" applyFill="true" applyBorder="true" applyAlignment="true" applyProtection="true">
      <alignment horizontal="center"/>
    </xf>
    <xf numFmtId="0" fontId="188" fillId="140" borderId="184" xfId="0" applyNumberFormat="true" applyFont="true" applyFill="true" applyBorder="true" applyAlignment="true" applyProtection="true">
      <alignment horizontal="center"/>
    </xf>
    <xf numFmtId="0" fontId="189" fillId="141" borderId="185" xfId="0" applyNumberFormat="true" applyFont="true" applyFill="true" applyBorder="true" applyAlignment="true" applyProtection="true">
      <alignment horizontal="center"/>
    </xf>
    <xf numFmtId="0" fontId="190" fillId="142" borderId="186" xfId="0" applyNumberFormat="true" applyFont="true" applyFill="true" applyBorder="true" applyAlignment="true" applyProtection="true">
      <alignment horizontal="center"/>
    </xf>
    <xf numFmtId="0" fontId="191" fillId="143" borderId="187" xfId="0" applyNumberFormat="true" applyFont="true" applyFill="true" applyBorder="true" applyAlignment="true" applyProtection="true">
      <alignment horizontal="center"/>
    </xf>
    <xf numFmtId="164" fontId="192" fillId="144" borderId="188" xfId="0" applyNumberFormat="true" applyFont="true" applyFill="true" applyBorder="true" applyAlignment="true" applyProtection="true">
      <alignment horizontal="center"/>
    </xf>
    <xf numFmtId="0" fontId="193" fillId="145" borderId="189" xfId="0" applyNumberFormat="true" applyFont="true" applyFill="true" applyBorder="true" applyAlignment="true" applyProtection="true">
      <alignment horizontal="center"/>
    </xf>
    <xf numFmtId="0" fontId="194" fillId="146" borderId="190" xfId="0" applyNumberFormat="true" applyFont="true" applyFill="true" applyBorder="true" applyAlignment="true" applyProtection="true">
      <alignment horizontal="center"/>
    </xf>
    <xf numFmtId="0" fontId="195" fillId="147" borderId="191" xfId="0" applyNumberFormat="true" applyFont="true" applyFill="true" applyBorder="true" applyAlignment="true" applyProtection="true">
      <alignment horizontal="center"/>
    </xf>
    <xf numFmtId="0" fontId="196" fillId="148" borderId="192" xfId="0" applyNumberFormat="true" applyFont="true" applyFill="true" applyBorder="true" applyAlignment="true" applyProtection="true">
      <alignment horizontal="center"/>
    </xf>
    <xf numFmtId="164" fontId="197" fillId="149" borderId="193" xfId="0" applyNumberFormat="true" applyFont="true" applyFill="true" applyBorder="true" applyAlignment="true" applyProtection="true">
      <alignment horizontal="center"/>
    </xf>
    <xf numFmtId="0" fontId="198" fillId="150" borderId="194" xfId="0" applyNumberFormat="true" applyFont="true" applyFill="true" applyBorder="true" applyAlignment="true" applyProtection="true">
      <alignment horizontal="center"/>
    </xf>
    <xf numFmtId="0" fontId="199" fillId="151" borderId="195" xfId="0" applyNumberFormat="true" applyFont="true" applyFill="true" applyBorder="true" applyAlignment="true" applyProtection="true">
      <alignment horizontal="center"/>
    </xf>
    <xf numFmtId="0" fontId="200" fillId="152" borderId="196" xfId="0" applyNumberFormat="true" applyFont="true" applyFill="true" applyBorder="true" applyAlignment="true" applyProtection="true">
      <alignment horizontal="center"/>
    </xf>
    <xf numFmtId="0" fontId="201" fillId="153" borderId="197" xfId="0" applyNumberFormat="true" applyFont="true" applyFill="true" applyBorder="true" applyAlignment="true" applyProtection="true">
      <alignment horizontal="center"/>
    </xf>
    <xf numFmtId="164" fontId="202" fillId="154" borderId="198" xfId="0" applyNumberFormat="true" applyFont="true" applyFill="true" applyBorder="true" applyAlignment="true" applyProtection="true">
      <alignment horizontal="center"/>
    </xf>
    <xf numFmtId="0" fontId="203" fillId="155" borderId="199" xfId="0" applyNumberFormat="true" applyFont="true" applyFill="true" applyBorder="true" applyAlignment="true" applyProtection="true">
      <alignment horizontal="center"/>
    </xf>
    <xf numFmtId="0" fontId="204" fillId="156" borderId="200" xfId="0" applyNumberFormat="true" applyFont="true" applyFill="true" applyBorder="true" applyAlignment="true" applyProtection="true">
      <alignment horizontal="center"/>
    </xf>
    <xf numFmtId="0" fontId="205" fillId="157" borderId="201" xfId="0" applyNumberFormat="true" applyFont="true" applyFill="true" applyBorder="true" applyAlignment="true" applyProtection="true">
      <alignment horizontal="center"/>
    </xf>
    <xf numFmtId="0" fontId="206" fillId="158" borderId="202" xfId="0" applyNumberFormat="true" applyFont="true" applyFill="true" applyBorder="true" applyAlignment="true" applyProtection="true">
      <alignment horizontal="center"/>
    </xf>
    <xf numFmtId="164" fontId="207" fillId="159" borderId="203" xfId="0" applyNumberFormat="true" applyFont="true" applyFill="true" applyBorder="true" applyAlignment="true" applyProtection="true">
      <alignment horizontal="center"/>
    </xf>
    <xf numFmtId="0" fontId="208" fillId="160" borderId="204" xfId="0" applyNumberFormat="true" applyFont="true" applyFill="true" applyBorder="true" applyAlignment="true" applyProtection="true">
      <alignment horizontal="center"/>
    </xf>
    <xf numFmtId="0" fontId="209" fillId="161" borderId="205" xfId="0" applyNumberFormat="true" applyFont="true" applyFill="true" applyBorder="true" applyAlignment="true" applyProtection="true">
      <alignment horizontal="center"/>
    </xf>
    <xf numFmtId="0" fontId="210" fillId="162" borderId="206" xfId="0" applyNumberFormat="true" applyFont="true" applyFill="true" applyBorder="true" applyAlignment="true" applyProtection="true">
      <alignment horizontal="center"/>
    </xf>
    <xf numFmtId="0" fontId="211" fillId="163" borderId="207" xfId="0" applyNumberFormat="true" applyFont="true" applyFill="true" applyBorder="true" applyAlignment="true" applyProtection="true">
      <alignment horizontal="center"/>
    </xf>
    <xf numFmtId="164" fontId="212" fillId="164" borderId="208" xfId="0" applyNumberFormat="true" applyFont="true" applyFill="true" applyBorder="true" applyAlignment="true" applyProtection="true">
      <alignment horizontal="center"/>
    </xf>
    <xf numFmtId="0" fontId="213" fillId="165" borderId="209" xfId="0" applyNumberFormat="true" applyFont="true" applyFill="true" applyBorder="true" applyAlignment="true" applyProtection="true">
      <alignment horizontal="center"/>
    </xf>
    <xf numFmtId="0" fontId="214" fillId="166" borderId="210" xfId="0" applyNumberFormat="true" applyFont="true" applyFill="true" applyBorder="true" applyAlignment="true" applyProtection="true">
      <alignment horizontal="center"/>
    </xf>
    <xf numFmtId="0" fontId="215" fillId="167" borderId="211" xfId="0" applyNumberFormat="true" applyFont="true" applyFill="true" applyBorder="true" applyAlignment="true" applyProtection="true">
      <alignment horizontal="center"/>
    </xf>
    <xf numFmtId="0" fontId="216" fillId="168" borderId="212" xfId="0" applyNumberFormat="true" applyFont="true" applyFill="true" applyBorder="true" applyAlignment="true" applyProtection="true">
      <alignment horizontal="center"/>
    </xf>
    <xf numFmtId="164" fontId="217" fillId="169" borderId="213" xfId="0" applyNumberFormat="true" applyFont="true" applyFill="true" applyBorder="true" applyAlignment="true" applyProtection="true">
      <alignment horizontal="center"/>
    </xf>
    <xf numFmtId="0" fontId="218" fillId="170" borderId="214" xfId="0" applyNumberFormat="true" applyFont="true" applyFill="true" applyBorder="true" applyAlignment="true" applyProtection="true">
      <alignment horizontal="center"/>
    </xf>
    <xf numFmtId="0" fontId="219" fillId="171" borderId="215" xfId="0" applyNumberFormat="true" applyFont="true" applyFill="true" applyBorder="true" applyAlignment="true" applyProtection="true">
      <alignment horizontal="center"/>
    </xf>
    <xf numFmtId="0" fontId="220" fillId="172" borderId="216" xfId="0" applyNumberFormat="true" applyFont="true" applyFill="true" applyBorder="true" applyAlignment="true" applyProtection="true">
      <alignment horizontal="center"/>
    </xf>
    <xf numFmtId="164" fontId="221" fillId="173" borderId="217" xfId="0" applyNumberFormat="true" applyFont="true" applyFill="true" applyBorder="true" applyAlignment="true" applyProtection="true">
      <alignment horizontal="center"/>
    </xf>
    <xf numFmtId="0" fontId="222" fillId="174" borderId="218" xfId="0" applyNumberFormat="true" applyFont="true" applyFill="true" applyBorder="true" applyAlignment="true" applyProtection="true">
      <alignment horizontal="center"/>
    </xf>
    <xf numFmtId="0" fontId="223" fillId="175" borderId="219" xfId="0" applyNumberFormat="true" applyFont="true" applyFill="true" applyBorder="true" applyAlignment="true" applyProtection="true">
      <alignment horizontal="center"/>
    </xf>
    <xf numFmtId="164" fontId="224" fillId="176" borderId="220" xfId="0" applyNumberFormat="true" applyFont="true" applyFill="true" applyBorder="true" applyAlignment="true" applyProtection="true">
      <alignment horizontal="center"/>
    </xf>
    <xf numFmtId="0" fontId="225" fillId="177" borderId="221" xfId="0" applyNumberFormat="true" applyFont="true" applyFill="true" applyBorder="true" applyAlignment="true" applyProtection="true">
      <alignment horizontal="center"/>
    </xf>
    <xf numFmtId="0" fontId="226" fillId="178" borderId="222" xfId="0" applyNumberFormat="true" applyFont="true" applyFill="true" applyBorder="true" applyAlignment="true" applyProtection="true">
      <alignment horizontal="center"/>
    </xf>
    <xf numFmtId="164" fontId="227" fillId="179" borderId="223" xfId="0" applyNumberFormat="true" applyFont="true" applyFill="true" applyBorder="true" applyAlignment="true" applyProtection="true">
      <alignment horizontal="center"/>
    </xf>
    <xf numFmtId="0" fontId="228" fillId="180" borderId="224" xfId="0" applyNumberFormat="true" applyFont="true" applyFill="true" applyBorder="true" applyAlignment="true" applyProtection="true">
      <alignment horizontal="center"/>
    </xf>
    <xf numFmtId="0" fontId="229" fillId="181" borderId="225" xfId="0" applyNumberFormat="true" applyFont="true" applyFill="true" applyBorder="true" applyAlignment="true" applyProtection="true">
      <alignment horizontal="center"/>
    </xf>
    <xf numFmtId="0" fontId="230" fillId="182" borderId="226" xfId="0" applyNumberFormat="true" applyFont="true" applyFill="true" applyBorder="true" applyAlignment="true" applyProtection="true">
      <alignment horizontal="center"/>
    </xf>
    <xf numFmtId="164" fontId="231" fillId="183" borderId="227" xfId="0" applyNumberFormat="true" applyFont="true" applyFill="true" applyBorder="true" applyAlignment="true" applyProtection="true">
      <alignment horizontal="center"/>
    </xf>
    <xf numFmtId="0" fontId="232" fillId="184" borderId="228" xfId="0" applyNumberFormat="true" applyFont="true" applyFill="true" applyBorder="true" applyAlignment="true" applyProtection="true">
      <alignment horizontal="center"/>
    </xf>
    <xf numFmtId="0" fontId="233" fillId="185" borderId="229" xfId="0" applyNumberFormat="true" applyFont="true" applyFill="true" applyBorder="true" applyAlignment="true" applyProtection="true">
      <alignment horizontal="center"/>
    </xf>
    <xf numFmtId="0" fontId="234" fillId="186" borderId="230" xfId="0" applyNumberFormat="true" applyFont="true" applyFill="true" applyBorder="true" applyAlignment="true" applyProtection="true">
      <alignment horizontal="center"/>
    </xf>
    <xf numFmtId="0" fontId="235" fillId="187" borderId="231" xfId="0" applyNumberFormat="true" applyFont="true" applyFill="true" applyBorder="true" applyAlignment="true" applyProtection="true">
      <alignment horizontal="center"/>
    </xf>
    <xf numFmtId="0" fontId="236" fillId="188" borderId="232" xfId="0" applyNumberFormat="true" applyFont="true" applyFill="true" applyBorder="true" applyAlignment="true" applyProtection="true">
      <alignment horizontal="center"/>
    </xf>
    <xf numFmtId="0" fontId="237" fillId="189" borderId="233" xfId="0" applyNumberFormat="true" applyFont="true" applyFill="true" applyBorder="true" applyAlignment="true" applyProtection="true">
      <alignment horizontal="center"/>
    </xf>
    <xf numFmtId="0" fontId="238" fillId="190" borderId="234" xfId="0" applyNumberFormat="true" applyFont="true" applyFill="true" applyBorder="true" applyAlignment="true" applyProtection="true">
      <alignment horizontal="center"/>
    </xf>
    <xf numFmtId="0" fontId="239" fillId="191" borderId="235" xfId="0" applyNumberFormat="true" applyFont="true" applyFill="true" applyBorder="true" applyAlignment="true" applyProtection="true">
      <alignment horizontal="center"/>
    </xf>
    <xf numFmtId="0" fontId="240" fillId="192" borderId="236" xfId="0" applyNumberFormat="true" applyFont="true" applyFill="true" applyBorder="true" applyAlignment="true" applyProtection="true">
      <alignment horizontal="center"/>
    </xf>
    <xf numFmtId="0" fontId="241" fillId="0" borderId="237" xfId="0" applyNumberFormat="true" applyFont="true" applyBorder="true" applyAlignment="true" applyProtection="true"/>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9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7" fillId="2" borderId="237" xfId="20" applyFont="true" applyFill="true"/>
    <xf numFmtId="0" fontId="26" fillId="2" borderId="237" xfId="20" applyFont="true" applyFill="true"/>
    <xf numFmtId="0" fontId="78" fillId="2" borderId="237" xfId="20" applyFont="true" applyFill="true"/>
    <xf numFmtId="0" fontId="63"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2" fillId="42" borderId="237"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237" xfId="22" applyFont="true" applyFill="true" applyAlignment="true">
      <alignment horizontal="left" vertical="center" wrapText="true"/>
    </xf>
    <xf numFmtId="0" fontId="242"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7"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8"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9"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40" xfId="0" applyNumberFormat="true" applyFont="true" applyFill="true" applyBorder="true" applyAlignment="true" applyProtection="true">
      <alignment horizontal="center" vertical="bottom" textRotation="0" wrapText="false" indent="0" shrinkToFit="false"/>
      <protection locked="true" hidden="false"/>
    </xf>
    <xf numFmtId="0" fontId="794" fillId="597" borderId="641" xfId="0" applyNumberFormat="true" applyFont="true" applyFill="true" applyBorder="true" applyAlignment="true" applyProtection="true">
      <alignment horizontal="center" vertical="bottom" textRotation="0" wrapText="false" indent="0" shrinkToFit="false"/>
      <protection locked="true" hidden="false"/>
    </xf>
    <xf numFmtId="0" fontId="796" fillId="598" borderId="642" xfId="0" applyNumberFormat="true" applyFont="true" applyFill="true" applyBorder="true" applyAlignment="true" applyProtection="true">
      <alignment horizontal="center" vertical="bottom" textRotation="0" wrapText="false" indent="0" shrinkToFit="false"/>
      <protection locked="true" hidden="false"/>
    </xf>
    <xf numFmtId="0" fontId="798" fillId="0" borderId="643" xfId="0" applyNumberFormat="true" applyFont="true" applyBorder="true" applyAlignment="true" applyProtection="true">
      <alignment horizontal="general" vertical="bottom" textRotation="0" wrapText="false" indent="0" shrinkToFit="false"/>
      <protection locked="true" hidden="false"/>
    </xf>
    <xf numFmtId="0" fontId="800" fillId="0" borderId="644"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96.387309470000005</c:v>
                </c:pt>
                <c:pt idx="1">
                  <c:v>1E-10</c:v>
                </c:pt>
                <c:pt idx="2">
                  <c:v>1E-10</c:v>
                </c:pt>
                <c:pt idx="3">
                  <c:v>1E-10</c:v>
                </c:pt>
                <c:pt idx="4">
                  <c:v>100</c:v>
                </c:pt>
                <c:pt idx="5">
                  <c:v>88.060789580000005</c:v>
                </c:pt>
              </c:numCache>
            </c:numRef>
          </c:val>
          <c:extLst>
            <c:ext xmlns:c16="http://schemas.microsoft.com/office/drawing/2014/chart" uri="{C3380CC4-5D6E-409C-BE32-E72D297353CC}">
              <c16:uniqueId val="{00000000-E3FD-4E8C-B8D4-5569D12591C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FD-4E8C-B8D4-5569D12591C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FD-4E8C-B8D4-5569D12591C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FD-4E8C-B8D4-5569D12591C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FD-4E8C-B8D4-5569D12591C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FD-4E8C-B8D4-5569D12591C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FD-4E8C-B8D4-5569D12591C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3.6126905310000001</c:v>
                </c:pt>
                <c:pt idx="1">
                  <c:v>1E-10</c:v>
                </c:pt>
                <c:pt idx="2">
                  <c:v>1E-10</c:v>
                </c:pt>
                <c:pt idx="3">
                  <c:v>1E-10</c:v>
                </c:pt>
                <c:pt idx="4">
                  <c:v>0</c:v>
                </c:pt>
                <c:pt idx="5">
                  <c:v>11.93921042</c:v>
                </c:pt>
              </c:numCache>
            </c:numRef>
          </c:val>
          <c:extLst>
            <c:ext xmlns:c16="http://schemas.microsoft.com/office/drawing/2014/chart" uri="{C3380CC4-5D6E-409C-BE32-E72D297353CC}">
              <c16:uniqueId val="{00000007-E3FD-4E8C-B8D4-5569D12591C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E3FD-4E8C-B8D4-5569D12591C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E3FD-4E8C-B8D4-5569D12591C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67-4121-96A2-48772A2268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4E-4003-9B2A-DF3D08BDE9A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4E-4003-9B2A-DF3D08BDE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4E-4003-9B2A-DF3D08BDE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C0-4A9B-9B3C-1AB7503FCC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C8-4611-A751-F11679D4CF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75.7</c:v>
                </c:pt>
                <c:pt idx="11">
                  <c:v>75.7</c:v>
                </c:pt>
                <c:pt idx="12">
                  <c:v>75.7</c:v>
                </c:pt>
                <c:pt idx="13">
                  <c:v>75.7</c:v>
                </c:pt>
                <c:pt idx="14">
                  <c:v>75.7</c:v>
                </c:pt>
                <c:pt idx="15">
                  <c:v>78.5</c:v>
                </c:pt>
                <c:pt idx="16">
                  <c:v>81.3</c:v>
                </c:pt>
                <c:pt idx="17">
                  <c:v>84.1</c:v>
                </c:pt>
                <c:pt idx="18">
                  <c:v>86.9</c:v>
                </c:pt>
                <c:pt idx="19">
                  <c:v>89.7</c:v>
                </c:pt>
                <c:pt idx="20">
                  <c:v>92.6</c:v>
                </c:pt>
                <c:pt idx="21">
                  <c:v>95.4</c:v>
                </c:pt>
                <c:pt idx="22">
                  <c:v>98.2</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67-4121-96A2-48772A2268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4E-4003-9B2A-DF3D08BDE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4E-4003-9B2A-DF3D08BDE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C0-4A9B-9B3C-1AB7503FCC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C8-4611-A751-F11679D4CF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84.271447694053577</c:v>
                </c:pt>
                <c:pt idx="1">
                  <c:v>84.282496486486494</c:v>
                </c:pt>
                <c:pt idx="2">
                  <c:v>86.607145000000003</c:v>
                </c:pt>
                <c:pt idx="3">
                  <c:v>86.607145000000003</c:v>
                </c:pt>
                <c:pt idx="4">
                  <c:v>86.467807421027828</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67-4121-96A2-48772A2268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4E-4003-9B2A-DF3D08BDE9A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4E-4003-9B2A-DF3D08BDE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4E-4003-9B2A-DF3D08BDE9A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C0-4A9B-9B3C-1AB7503FCC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C8-4611-A751-F11679D4CF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18-4586-B67B-FC99D227A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D6-4000-81C9-3DB37053C23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D6-4000-81C9-3DB37053C2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D6-4000-81C9-3DB37053C2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D6-4372-B879-469D7E6600B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6B-4387-8C18-96F2756E1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18-4586-B67B-FC99D227A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D6-4000-81C9-3DB37053C2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D6-4000-81C9-3DB37053C2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D6-4372-B879-469D7E6600B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6B-4387-8C18-96F2756E1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18-4586-B67B-FC99D227A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D6-4000-81C9-3DB37053C23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D6-4000-81C9-3DB37053C2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D6-4000-81C9-3DB37053C23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D6-4372-B879-469D7E6600B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6B-4387-8C18-96F2756E1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2-429F-B2A5-DC8F853325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3F-49A4-8136-BF92D4146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3F-49A4-8136-BF92D4146C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3F-49A4-8136-BF92D4146C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87-494E-A90B-6A9D2D8F38F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D0-4EE6-872E-2B1F62F86E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99.7</c:v>
                </c:pt>
                <c:pt idx="18">
                  <c:v>99</c:v>
                </c:pt>
                <c:pt idx="19">
                  <c:v>98.4</c:v>
                </c:pt>
                <c:pt idx="20">
                  <c:v>97.7</c:v>
                </c:pt>
                <c:pt idx="21">
                  <c:v>97.1</c:v>
                </c:pt>
                <c:pt idx="22">
                  <c:v>96.4</c:v>
                </c:pt>
                <c:pt idx="23">
                  <c:v>95.8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2-429F-B2A5-DC8F853325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3F-49A4-8136-BF92D4146C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3F-49A4-8136-BF92D4146C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87-494E-A90B-6A9D2D8F38F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D0-4EE6-872E-2B1F62F86E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92.307689999999994</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2-429F-B2A5-DC8F853325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3F-49A4-8136-BF92D4146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3F-49A4-8136-BF92D4146C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3F-49A4-8136-BF92D4146C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87-494E-A90B-6A9D2D8F38F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D0-4EE6-872E-2B1F62F86E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66-4F39-A303-57743DE71D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75-4510-AB1F-D8C43F70520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75-4510-AB1F-D8C43F7052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75-4510-AB1F-D8C43F70520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52-4320-85B6-41363CEE98C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6B-4D5D-B239-160BE27A55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94.3</c:v>
                </c:pt>
                <c:pt idx="11">
                  <c:v>94.3</c:v>
                </c:pt>
                <c:pt idx="12">
                  <c:v>94.3</c:v>
                </c:pt>
                <c:pt idx="13">
                  <c:v>94.3</c:v>
                </c:pt>
                <c:pt idx="14">
                  <c:v>94.3</c:v>
                </c:pt>
                <c:pt idx="15">
                  <c:v>94.3</c:v>
                </c:pt>
                <c:pt idx="16">
                  <c:v>94.3</c:v>
                </c:pt>
                <c:pt idx="17">
                  <c:v>94.3</c:v>
                </c:pt>
                <c:pt idx="18">
                  <c:v>94.2</c:v>
                </c:pt>
                <c:pt idx="19">
                  <c:v>94.2</c:v>
                </c:pt>
                <c:pt idx="20">
                  <c:v>94.2</c:v>
                </c:pt>
                <c:pt idx="21">
                  <c:v>94.2</c:v>
                </c:pt>
                <c:pt idx="22">
                  <c:v>94.2</c:v>
                </c:pt>
                <c:pt idx="23">
                  <c:v>94.2</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66-4F39-A303-57743DE71D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75-4510-AB1F-D8C43F7052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75-4510-AB1F-D8C43F70520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52-4320-85B6-41363CEE98C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6B-4D5D-B239-160BE27A55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86.607145000000003</c:v>
                </c:pt>
                <c:pt idx="3">
                  <c:v>86.607145000000003</c:v>
                </c:pt>
                <c:pt idx="4">
                  <c:v>86.467807421027828</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66-4F39-A303-57743DE71D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75-4510-AB1F-D8C43F70520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75-4510-AB1F-D8C43F70520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75-4510-AB1F-D8C43F70520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52-4320-85B6-41363CEE98C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6B-4D5D-B239-160BE27A55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A7-4D24-9ED6-B1E008102F4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51-41F1-95C2-646329C702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51-41F1-95C2-646329C702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51-41F1-95C2-646329C702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5D-44A9-B8EA-8F920302D96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6A-474C-A59A-FD14AC0382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A7-4D24-9ED6-B1E008102F4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51-41F1-95C2-646329C702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51-41F1-95C2-646329C702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5D-44A9-B8EA-8F920302D96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6A-474C-A59A-FD14AC0382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A7-4D24-9ED6-B1E008102F4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51-41F1-95C2-646329C702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51-41F1-95C2-646329C702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51-41F1-95C2-646329C702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5D-44A9-B8EA-8F920302D96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6A-474C-A59A-FD14AC0382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A9-41D6-A637-35665C90D2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EB-4DED-90CA-2C0C0F1AF6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EB-4DED-90CA-2C0C0F1AF6B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10-4929-BAA7-E27E011C93D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8B-44E0-B4E1-76A4A953D8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99.7</c:v>
                </c:pt>
                <c:pt idx="18">
                  <c:v>99</c:v>
                </c:pt>
                <c:pt idx="19">
                  <c:v>98.4</c:v>
                </c:pt>
                <c:pt idx="20">
                  <c:v>97.7</c:v>
                </c:pt>
                <c:pt idx="21">
                  <c:v>97.1</c:v>
                </c:pt>
                <c:pt idx="22">
                  <c:v>96.4</c:v>
                </c:pt>
                <c:pt idx="23">
                  <c:v>95.8</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A9-41D6-A637-35665C90D2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EB-4DED-90CA-2C0C0F1AF6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EB-4DED-90CA-2C0C0F1AF6B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10-4929-BAA7-E27E011C93D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8B-44E0-B4E1-76A4A953D8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92.307689999999994</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A9-41D6-A637-35665C90D2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EB-4DED-90CA-2C0C0F1AF6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EB-4DED-90CA-2C0C0F1AF6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EB-4DED-90CA-2C0C0F1AF6B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10-4929-BAA7-E27E011C93D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8B-44E0-B4E1-76A4A953D8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A9-42C4-AC6C-9F92E8B3C2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73-4DDC-97B2-FD7AF9CC03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73-4DDC-97B2-FD7AF9CC03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73-4DDC-97B2-FD7AF9CC03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3A-436C-BFD8-9ACBD83D01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DC-4CD6-9291-0CFE6264F4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A9-42C4-AC6C-9F92E8B3C2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73-4DDC-97B2-FD7AF9CC03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73-4DDC-97B2-FD7AF9CC03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73-4DDC-97B2-FD7AF9CC03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3A-436C-BFD8-9ACBD83D01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DC-4CD6-9291-0CFE6264F4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93.9</c:v>
                </c:pt>
                <c:pt idx="11">
                  <c:v>93.9</c:v>
                </c:pt>
                <c:pt idx="12">
                  <c:v>93.9</c:v>
                </c:pt>
                <c:pt idx="13">
                  <c:v>93.9</c:v>
                </c:pt>
                <c:pt idx="14">
                  <c:v>93.9</c:v>
                </c:pt>
                <c:pt idx="15">
                  <c:v>94.2</c:v>
                </c:pt>
                <c:pt idx="16">
                  <c:v>94.4</c:v>
                </c:pt>
                <c:pt idx="17">
                  <c:v>94.7</c:v>
                </c:pt>
                <c:pt idx="18">
                  <c:v>95</c:v>
                </c:pt>
                <c:pt idx="19">
                  <c:v>95.3</c:v>
                </c:pt>
                <c:pt idx="20">
                  <c:v>95.6</c:v>
                </c:pt>
                <c:pt idx="21">
                  <c:v>95.8</c:v>
                </c:pt>
                <c:pt idx="22">
                  <c:v>96.1</c:v>
                </c:pt>
                <c:pt idx="23">
                  <c:v>96.4</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A9-42C4-AC6C-9F92E8B3C2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73-4DDC-97B2-FD7AF9CC03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73-4DDC-97B2-FD7AF9CC03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73-4DDC-97B2-FD7AF9CC03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3A-436C-BFD8-9ACBD83D01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DC-4CD6-9291-0CFE6264F4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90.032044559068225</c:v>
                </c:pt>
                <c:pt idx="2">
                  <c:v>93.822552250889686</c:v>
                </c:pt>
                <c:pt idx="3">
                  <c:v>93.538841484641637</c:v>
                </c:pt>
                <c:pt idx="4">
                  <c:v>93.391254787013594</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4A-4F18-A940-431FCD37DF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A8-4AC1-8360-EC44AB2DA6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A8-4AC1-8360-EC44AB2DA65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BA-489C-B4EA-CCC7A78DC7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6F-4B60-85AE-A1FB7626BB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4A-4F18-A940-431FCD37DF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A8-4AC1-8360-EC44AB2DA6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A8-4AC1-8360-EC44AB2DA6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A8-4AC1-8360-EC44AB2DA65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BA-489C-B4EA-CCC7A78DC7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6F-4B60-85AE-A1FB7626BB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4A-4F18-A940-431FCD37DF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A8-4AC1-8360-EC44AB2DA6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A8-4AC1-8360-EC44AB2DA65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BA-489C-B4EA-CCC7A78DC7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6F-4B60-85AE-A1FB7626BB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FE-42D8-A1B2-89D69DBD5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3A-440E-9173-C63FADE67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3A-440E-9173-C63FADE675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19-4722-9B4B-9EC53A53B44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AB-4A33-A6A5-2588EFCF33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FE-42D8-A1B2-89D69DBD5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3A-440E-9173-C63FADE675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3A-440E-9173-C63FADE67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3A-440E-9173-C63FADE675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19-4722-9B4B-9EC53A53B44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AB-4A33-A6A5-2588EFCF33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FE-42D8-A1B2-89D69DBD5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3A-440E-9173-C63FADE67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3A-440E-9173-C63FADE675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19-4722-9B4B-9EC53A53B44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AB-4A33-A6A5-2588EFCF33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94.3</c:v>
                </c:pt>
                <c:pt idx="11">
                  <c:v>94.3</c:v>
                </c:pt>
                <c:pt idx="12">
                  <c:v>94.3</c:v>
                </c:pt>
                <c:pt idx="13">
                  <c:v>94.3</c:v>
                </c:pt>
                <c:pt idx="14">
                  <c:v>94.3</c:v>
                </c:pt>
                <c:pt idx="15">
                  <c:v>94.3</c:v>
                </c:pt>
                <c:pt idx="16">
                  <c:v>94.3</c:v>
                </c:pt>
                <c:pt idx="17">
                  <c:v>94.3</c:v>
                </c:pt>
                <c:pt idx="18">
                  <c:v>94.2</c:v>
                </c:pt>
                <c:pt idx="19">
                  <c:v>94.2</c:v>
                </c:pt>
                <c:pt idx="20">
                  <c:v>94.2</c:v>
                </c:pt>
                <c:pt idx="21">
                  <c:v>94.2</c:v>
                </c:pt>
                <c:pt idx="22">
                  <c:v>94.2</c:v>
                </c:pt>
                <c:pt idx="23">
                  <c:v>94.2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C0-4DFC-9D89-542336EE86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E8-4FA4-A85F-FF930CD57E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E8-4FA4-A85F-FF930CD57E6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FA-4846-BD2A-84915E3B9A9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F2-40C7-8145-E825483027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C0-4DFC-9D89-542336EE86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E8-4FA4-A85F-FF930CD57E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E8-4FA4-A85F-FF930CD57E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E8-4FA4-A85F-FF930CD57E6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FA-4846-BD2A-84915E3B9A9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F2-40C7-8145-E825483027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86.607145000000003</c:v>
                </c:pt>
                <c:pt idx="3">
                  <c:v>86.607145000000003</c:v>
                </c:pt>
                <c:pt idx="4">
                  <c:v>86.467807421027828</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C0-4DFC-9D89-542336EE86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E8-4FA4-A85F-FF930CD57E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E8-4FA4-A85F-FF930CD57E6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FA-4846-BD2A-84915E3B9A9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F2-40C7-8145-E825483027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823-4B61-9854-7167D0DCBEF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96.982765009999994</c:v>
                </c:pt>
                <c:pt idx="1">
                  <c:v>1E-10</c:v>
                </c:pt>
                <c:pt idx="2">
                  <c:v>1E-10</c:v>
                </c:pt>
                <c:pt idx="3">
                  <c:v>1E-10</c:v>
                </c:pt>
                <c:pt idx="4">
                  <c:v>95.750914480000006</c:v>
                </c:pt>
                <c:pt idx="5">
                  <c:v>100</c:v>
                </c:pt>
              </c:numCache>
            </c:numRef>
          </c:val>
          <c:extLst>
            <c:ext xmlns:c16="http://schemas.microsoft.com/office/drawing/2014/chart" uri="{C3380CC4-5D6E-409C-BE32-E72D297353CC}">
              <c16:uniqueId val="{00000002-E823-4B61-9854-7167D0DCBEF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3.01723499</c:v>
                </c:pt>
                <c:pt idx="1">
                  <c:v>1E-10</c:v>
                </c:pt>
                <c:pt idx="2">
                  <c:v>1E-10</c:v>
                </c:pt>
                <c:pt idx="3">
                  <c:v>1E-10</c:v>
                </c:pt>
                <c:pt idx="4">
                  <c:v>4.2490855239999998</c:v>
                </c:pt>
                <c:pt idx="5">
                  <c:v>0</c:v>
                </c:pt>
              </c:numCache>
            </c:numRef>
          </c:val>
          <c:extLst>
            <c:ext xmlns:c16="http://schemas.microsoft.com/office/drawing/2014/chart" uri="{C3380CC4-5D6E-409C-BE32-E72D297353CC}">
              <c16:uniqueId val="{00000003-E823-4B61-9854-7167D0DCBEF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E823-4B61-9854-7167D0DCBEF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E823-4B61-9854-7167D0DCBEF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3A-41F2-8E70-A7683A159E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268-42FA-8F25-82F6774147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68-42FA-8F25-82F67741474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1E-468B-874D-D0C2D4DFA5A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4-4878-869F-A888B5DF5E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3A-41F2-8E70-A7683A159E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68-42FA-8F25-82F6774147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68-42FA-8F25-82F6774147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68-42FA-8F25-82F67741474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1E-468B-874D-D0C2D4DFA5A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74-4878-869F-A888B5DF5E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3A-41F2-8E70-A7683A159E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68-42FA-8F25-82F6774147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68-42FA-8F25-82F67741474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1E-468B-874D-D0C2D4DFA5A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74-4878-869F-A888B5DF5E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89.8</c:v>
                </c:pt>
                <c:pt idx="11">
                  <c:v>89.8</c:v>
                </c:pt>
                <c:pt idx="12">
                  <c:v>89.8</c:v>
                </c:pt>
                <c:pt idx="13">
                  <c:v>89.8</c:v>
                </c:pt>
                <c:pt idx="14">
                  <c:v>89.8</c:v>
                </c:pt>
                <c:pt idx="15">
                  <c:v>91.4</c:v>
                </c:pt>
                <c:pt idx="16">
                  <c:v>92.9</c:v>
                </c:pt>
                <c:pt idx="17">
                  <c:v>94.5</c:v>
                </c:pt>
                <c:pt idx="18">
                  <c:v>96.1</c:v>
                </c:pt>
                <c:pt idx="19">
                  <c:v>97.7</c:v>
                </c:pt>
                <c:pt idx="20">
                  <c:v>99.3</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35-4165-93CD-E78283CB489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5B-41E0-9E8A-3EC5A5D861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5B-41E0-9E8A-3EC5A5D861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CA-4221-99CD-DF890C684A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85-424A-807D-52D35B2AC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35-4165-93CD-E78283CB489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5B-41E0-9E8A-3EC5A5D861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5B-41E0-9E8A-3EC5A5D861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5B-41E0-9E8A-3EC5A5D861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CA-4221-99CD-DF890C684A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85-424A-807D-52D35B2AC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81.481480000000005</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35-4165-93CD-E78283CB489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5B-41E0-9E8A-3EC5A5D861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5B-41E0-9E8A-3EC5A5D861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CA-4221-99CD-DF890C684A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85-424A-807D-52D35B2AC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92.032592820000005</c:v>
                </c:pt>
                <c:pt idx="1">
                  <c:v>1E-10</c:v>
                </c:pt>
                <c:pt idx="2">
                  <c:v>1E-10</c:v>
                </c:pt>
                <c:pt idx="3">
                  <c:v>1E-10</c:v>
                </c:pt>
                <c:pt idx="4">
                  <c:v>95.750914480000006</c:v>
                </c:pt>
                <c:pt idx="5">
                  <c:v>94.220394260000006</c:v>
                </c:pt>
              </c:numCache>
            </c:numRef>
          </c:val>
          <c:extLst>
            <c:ext xmlns:c16="http://schemas.microsoft.com/office/drawing/2014/chart" uri="{C3380CC4-5D6E-409C-BE32-E72D297353CC}">
              <c16:uniqueId val="{00000000-4F36-474C-A8FF-189979CFB8D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7.9674071839999998</c:v>
                </c:pt>
                <c:pt idx="1">
                  <c:v>1E-10</c:v>
                </c:pt>
                <c:pt idx="2">
                  <c:v>1E-10</c:v>
                </c:pt>
                <c:pt idx="3">
                  <c:v>1E-10</c:v>
                </c:pt>
                <c:pt idx="4">
                  <c:v>4.2490855239999998</c:v>
                </c:pt>
                <c:pt idx="5">
                  <c:v>5.7796057369999998</c:v>
                </c:pt>
              </c:numCache>
            </c:numRef>
          </c:val>
          <c:extLst>
            <c:ext xmlns:c16="http://schemas.microsoft.com/office/drawing/2014/chart" uri="{C3380CC4-5D6E-409C-BE32-E72D297353CC}">
              <c16:uniqueId val="{00000001-4F36-474C-A8FF-189979CFB8D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F36-474C-A8FF-189979CFB8D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F36-474C-A8FF-189979CFB8D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C3-40F8-AB68-61AFB6E502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CC-4B57-A5F8-18A3B0470E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CC-4B57-A5F8-18A3B0470E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CC-4B57-A5F8-18A3B0470E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87-40EB-9DC4-3FB37A71A56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6D-4C0D-8790-F5C7A1F29F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6D-4C0D-8790-F5C7A1F29F1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90.5</c:v>
                </c:pt>
                <c:pt idx="11">
                  <c:v>90.5</c:v>
                </c:pt>
                <c:pt idx="12">
                  <c:v>90.5</c:v>
                </c:pt>
                <c:pt idx="13">
                  <c:v>90.5</c:v>
                </c:pt>
                <c:pt idx="14">
                  <c:v>90.5</c:v>
                </c:pt>
                <c:pt idx="15">
                  <c:v>91.2</c:v>
                </c:pt>
                <c:pt idx="16">
                  <c:v>92</c:v>
                </c:pt>
                <c:pt idx="17">
                  <c:v>92.7</c:v>
                </c:pt>
                <c:pt idx="18">
                  <c:v>93.4</c:v>
                </c:pt>
                <c:pt idx="19">
                  <c:v>94.1</c:v>
                </c:pt>
                <c:pt idx="20">
                  <c:v>94.8</c:v>
                </c:pt>
                <c:pt idx="21">
                  <c:v>95.5</c:v>
                </c:pt>
                <c:pt idx="22">
                  <c:v>96.3</c:v>
                </c:pt>
                <c:pt idx="23">
                  <c:v>97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C3-40F8-AB68-61AFB6E502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CC-4B57-A5F8-18A3B0470E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CC-4B57-A5F8-18A3B0470E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C-4B57-A5F8-18A3B0470E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87-40EB-9DC4-3FB37A71A56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6D-4C0D-8790-F5C7A1F29F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92.942973374745421</c:v>
                </c:pt>
                <c:pt idx="1">
                  <c:v>92.742750041597333</c:v>
                </c:pt>
                <c:pt idx="2">
                  <c:v>93.822552250889686</c:v>
                </c:pt>
                <c:pt idx="3">
                  <c:v>93.538841484641637</c:v>
                </c:pt>
                <c:pt idx="4">
                  <c:v>89.455654321897299</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6B-4916-BC35-43F9463474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E6-41E9-8931-F4C96EE8A5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E6-41E9-8931-F4C96EE8A5E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E6-41E9-8931-F4C96EE8A5E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9C-422D-B984-25679601110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40-430A-AFD1-81DFFC2B43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6B-4916-BC35-43F9463474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E6-41E9-8931-F4C96EE8A5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E6-41E9-8931-F4C96EE8A5E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E6-41E9-8931-F4C96EE8A5E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9C-422D-B984-25679601110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40-430A-AFD1-81DFFC2B43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6B-4916-BC35-43F9463474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E6-41E9-8931-F4C96EE8A5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E6-41E9-8931-F4C96EE8A5E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E6-41E9-8931-F4C96EE8A5E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9C-422D-B984-25679601110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40-430A-AFD1-81DFFC2B43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80-46A9-BA01-26A5ACB668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FC-4C69-BCAA-93A8510684F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FC-4C69-BCAA-93A8510684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FC-4C69-BCAA-93A8510684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92-4252-A620-54DCB8C638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67-432B-870B-D89B7FFB27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80-46A9-BA01-26A5ACB668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FC-4C69-BCAA-93A8510684F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FC-4C69-BCAA-93A8510684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FC-4C69-BCAA-93A8510684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92-4252-A620-54DCB8C638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67-432B-870B-D89B7FFB27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80-46A9-BA01-26A5ACB668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FC-4C69-BCAA-93A8510684F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FC-4C69-BCAA-93A8510684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FC-4C69-BCAA-93A8510684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92-4252-A620-54DCB8C638A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67-432B-870B-D89B7FFB27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21-4417-8E08-48CC263E10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AF-4B51-B025-8DB0421248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AF-4B51-B025-8DB0421248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AF-4B51-B025-8DB0421248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D0-4A6C-AD15-1F1981720F5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61-41AE-AD42-B38B6DB26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99.3</c:v>
                </c:pt>
                <c:pt idx="16">
                  <c:v>98.4</c:v>
                </c:pt>
                <c:pt idx="17">
                  <c:v>97.5</c:v>
                </c:pt>
                <c:pt idx="18">
                  <c:v>96.6</c:v>
                </c:pt>
                <c:pt idx="19">
                  <c:v>95.7</c:v>
                </c:pt>
                <c:pt idx="20">
                  <c:v>94.8</c:v>
                </c:pt>
                <c:pt idx="21">
                  <c:v>93.9</c:v>
                </c:pt>
                <c:pt idx="22">
                  <c:v>92.9</c:v>
                </c:pt>
                <c:pt idx="23">
                  <c:v>92</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21-4417-8E08-48CC263E10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AF-4B51-B025-8DB0421248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AF-4B51-B025-8DB0421248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AF-4B51-B025-8DB0421248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D0-4A6C-AD15-1F1981720F5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61-41AE-AD42-B38B6DB261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93.822552250889686</c:v>
                </c:pt>
                <c:pt idx="3">
                  <c:v>93.538841484641637</c:v>
                </c:pt>
                <c:pt idx="4">
                  <c:v>89.455654321897299</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6F-4279-9D6B-3BC60FA7BE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38-40C8-ACD3-8AEF9D7490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38-40C8-ACD3-8AEF9D7490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38-40C8-ACD3-8AEF9D7490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04-4BA5-98F8-E1488AD332B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3F-4626-89F6-A4DEF1050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38-40C8-ACD3-8AEF9D7490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38-40C8-ACD3-8AEF9D7490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04-4BA5-98F8-E1488AD332B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3F-4626-89F6-A4DEF1050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6F-4279-9D6B-3BC60FA7BE4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38-40C8-ACD3-8AEF9D7490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38-40C8-ACD3-8AEF9D7490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38-40C8-ACD3-8AEF9D7490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04-4BA5-98F8-E1488AD332B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3F-4626-89F6-A4DEF1050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15-4D97-9487-AADF5B61F2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1D-4EF6-A2CD-F13BFC1601F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1D-4EF6-A2CD-F13BFC1601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1D-4EF6-A2CD-F13BFC1601F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EC-489F-8278-BFFB6A3BF3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1E-4151-9F9D-779E77DA64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1D-4EF6-A2CD-F13BFC1601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1D-4EF6-A2CD-F13BFC1601F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EC-489F-8278-BFFB6A3BF3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1E-4151-9F9D-779E77DA64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15-4D97-9487-AADF5B61F2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1D-4EF6-A2CD-F13BFC1601F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1D-4EF6-A2CD-F13BFC1601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1D-4EF6-A2CD-F13BFC1601F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EC-489F-8278-BFFB6A3BF3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1E-4151-9F9D-779E77DA64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16F96BF-6301-4026-A995-796C9F04537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8677034-3E82-4CA0-908E-56E76FA1772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4B1E4DE-A69D-48C6-9CE2-528A0C5F449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8C25559-D3F7-4D2F-84A3-95C659A9ADA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18EE915-62CA-4953-999C-18E3CB604A7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D885F00-0B56-41B5-8CDF-C5D97C87C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60DAE8F-760F-4628-BCC9-52C414584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667B5D7-F27C-43E2-89F3-B0C58EC08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92FC226-14C5-4245-A209-1E7434DC8AF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2E16FD66-5474-4778-9468-484A2C921E4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DAC99AE-2074-4F33-B616-DF75731A7971}"/>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0DA2972-FAC5-47A7-A89A-7C679E3A59C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EC4CF90-17D6-45B3-8F5C-F5144983B40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552714B-7877-422A-B996-441257C7D6E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6A025A8-215C-42C0-BC34-C21C61C16E3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5A8C-FC41-4BD7-B3B7-E3B4EA76B3E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British Virgin Islands</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253</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7" t="s">
        <v>31</v>
      </c>
      <c r="C1" s="365" t="s">
        <v>216</v>
      </c>
      <c r="D1" s="304" t="s">
        <v>208</v>
      </c>
      <c r="E1" s="304"/>
      <c r="F1" s="304"/>
      <c r="G1" s="304"/>
      <c r="H1" s="304"/>
      <c r="I1" s="315"/>
      <c r="J1" s="296"/>
      <c r="K1" s="296"/>
      <c r="L1" s="317" t="s">
        <v>31</v>
      </c>
      <c r="M1" s="365" t="s">
        <v>217</v>
      </c>
      <c r="N1" s="304" t="s">
        <v>208</v>
      </c>
      <c r="O1" s="304"/>
      <c r="P1" s="304"/>
      <c r="Q1" s="304"/>
      <c r="R1" s="304"/>
      <c r="S1" s="315"/>
      <c r="T1" s="296"/>
      <c r="U1" s="296"/>
      <c r="V1" s="317" t="s">
        <v>31</v>
      </c>
      <c r="W1" s="365">
        <v>2018</v>
      </c>
      <c r="X1" s="304" t="s">
        <v>208</v>
      </c>
      <c r="Y1" s="304"/>
      <c r="Z1" s="304"/>
      <c r="AA1" s="304"/>
      <c r="AB1" s="304"/>
      <c r="AC1" s="315"/>
      <c r="AD1" s="296"/>
      <c r="AE1" s="296"/>
      <c r="AF1" s="317" t="s">
        <v>31</v>
      </c>
      <c r="AG1" s="365">
        <v>2019</v>
      </c>
      <c r="AH1" s="304" t="s">
        <v>208</v>
      </c>
      <c r="AI1" s="304"/>
      <c r="AJ1" s="304"/>
      <c r="AK1" s="304"/>
      <c r="AL1" s="304"/>
      <c r="AM1" s="315"/>
      <c r="AN1" s="296"/>
      <c r="AO1" s="296"/>
      <c r="AP1" s="317" t="s">
        <v>31</v>
      </c>
      <c r="AQ1" s="365">
        <v>2020</v>
      </c>
      <c r="AR1" s="304" t="s">
        <v>208</v>
      </c>
      <c r="AS1" s="304"/>
      <c r="AT1" s="304"/>
      <c r="AU1" s="304"/>
      <c r="AV1" s="304"/>
      <c r="AW1" s="315"/>
      <c r="AX1" s="296"/>
      <c r="AY1" s="296"/>
      <c r="AZ1" s="317" t="s">
        <v>31</v>
      </c>
      <c r="BA1" s="365">
        <v>2021</v>
      </c>
      <c r="BB1" s="304" t="s">
        <v>208</v>
      </c>
      <c r="BC1" s="304"/>
      <c r="BD1" s="304"/>
      <c r="BE1" s="304"/>
      <c r="BF1" s="304"/>
      <c r="BG1" s="315"/>
      <c r="BH1" s="296"/>
      <c r="BI1" s="296"/>
      <c r="BJ1" s="317" t="s">
        <v>31</v>
      </c>
      <c r="BK1" s="365">
        <v>2022</v>
      </c>
      <c r="BL1" s="304" t="s">
        <v>208</v>
      </c>
      <c r="BM1" s="304"/>
      <c r="BN1" s="304"/>
      <c r="BO1" s="304"/>
      <c r="BP1" s="304"/>
      <c r="BQ1" s="315"/>
      <c r="BR1" s="296"/>
      <c r="BS1" s="296"/>
    </row>
    <row xmlns:x14ac="http://schemas.microsoft.com/office/spreadsheetml/2009/9/ac" r="2" s="298" customFormat="true" ht="30" customHeight="true" x14ac:dyDescent="0.25">
      <c r="A2" s="553" t="s">
        <v>239</v>
      </c>
      <c r="B2" s="305" t="s">
        <v>214</v>
      </c>
      <c r="C2" s="258" t="s">
        <v>176</v>
      </c>
      <c r="D2" s="258" t="s">
        <v>175</v>
      </c>
      <c r="E2" s="306"/>
      <c r="F2" s="306"/>
      <c r="G2" s="306"/>
      <c r="H2" s="306"/>
      <c r="I2" s="316"/>
      <c r="J2" s="299" t="s">
        <v>218</v>
      </c>
      <c r="K2" s="299"/>
      <c r="L2" s="305" t="s">
        <v>215</v>
      </c>
      <c r="M2" s="258" t="s">
        <v>176</v>
      </c>
      <c r="N2" s="258" t="s">
        <v>175</v>
      </c>
      <c r="O2" s="306"/>
      <c r="P2" s="306"/>
      <c r="Q2" s="306"/>
      <c r="R2" s="306"/>
      <c r="S2" s="316"/>
      <c r="T2" s="299" t="s">
        <v>218</v>
      </c>
      <c r="U2" s="299"/>
      <c r="V2" s="305" t="s">
        <v>234</v>
      </c>
      <c r="W2" s="258" t="s">
        <v>176</v>
      </c>
      <c r="X2" s="258" t="s">
        <v>175</v>
      </c>
      <c r="Y2" s="306"/>
      <c r="Z2" s="306"/>
      <c r="AA2" s="306"/>
      <c r="AB2" s="306"/>
      <c r="AC2" s="316"/>
      <c r="AD2" s="299" t="s">
        <v>218</v>
      </c>
      <c r="AE2" s="299"/>
      <c r="AF2" s="305" t="s">
        <v>235</v>
      </c>
      <c r="AG2" s="258" t="s">
        <v>176</v>
      </c>
      <c r="AH2" s="258" t="s">
        <v>175</v>
      </c>
      <c r="AI2" s="306"/>
      <c r="AJ2" s="306"/>
      <c r="AK2" s="306"/>
      <c r="AL2" s="306"/>
      <c r="AM2" s="316"/>
      <c r="AN2" s="299" t="s">
        <v>218</v>
      </c>
      <c r="AO2" s="299"/>
      <c r="AP2" s="305" t="s">
        <v>236</v>
      </c>
      <c r="AQ2" s="258" t="s">
        <v>176</v>
      </c>
      <c r="AR2" s="258" t="s">
        <v>175</v>
      </c>
      <c r="AS2" s="306"/>
      <c r="AT2" s="306"/>
      <c r="AU2" s="306"/>
      <c r="AV2" s="306"/>
      <c r="AW2" s="316"/>
      <c r="AX2" s="299" t="s">
        <v>218</v>
      </c>
      <c r="AY2" s="299"/>
      <c r="AZ2" s="305" t="s">
        <v>244</v>
      </c>
      <c r="BA2" s="258" t="s">
        <v>176</v>
      </c>
      <c r="BB2" s="258" t="s">
        <v>175</v>
      </c>
      <c r="BC2" s="306"/>
      <c r="BD2" s="306"/>
      <c r="BE2" s="306"/>
      <c r="BF2" s="306"/>
      <c r="BG2" s="316"/>
      <c r="BH2" s="299" t="s">
        <v>218</v>
      </c>
      <c r="BI2" s="299"/>
      <c r="BJ2" s="305" t="s">
        <v>249</v>
      </c>
      <c r="BK2" s="258" t="s">
        <v>176</v>
      </c>
      <c r="BL2" s="258" t="s">
        <v>175</v>
      </c>
      <c r="BM2" s="306"/>
      <c r="BN2" s="306"/>
      <c r="BO2" s="306"/>
      <c r="BP2" s="306"/>
      <c r="BQ2" s="316"/>
      <c r="BR2" s="299" t="s">
        <v>218</v>
      </c>
      <c r="BS2" s="299"/>
    </row>
    <row xmlns:x14ac="http://schemas.microsoft.com/office/spreadsheetml/2009/9/ac" r="3" s="238" customFormat="true" ht="18" customHeight="true" x14ac:dyDescent="0.25">
      <c r="A3" s="553"/>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71" t="str">
        <f>IF(ISBLANK('Data Summary'!A6),"",'Data Summary'!A6)</f>
        <v>VGB_2016_UIS</v>
      </c>
      <c r="B4" s="113"/>
      <c r="C4" s="81" t="s">
        <v>3</v>
      </c>
      <c r="D4" s="128">
        <v>0</v>
      </c>
      <c r="E4" s="128"/>
      <c r="F4" s="128"/>
      <c r="G4" s="128"/>
      <c r="H4" s="128">
        <v>0</v>
      </c>
      <c r="I4" s="21">
        <v>0</v>
      </c>
      <c r="J4" s="19"/>
      <c r="K4" s="19"/>
      <c r="L4" s="113"/>
      <c r="M4" s="81" t="s">
        <v>3</v>
      </c>
      <c r="N4" s="128"/>
      <c r="O4" s="128"/>
      <c r="P4" s="128"/>
      <c r="Q4" s="128"/>
      <c r="R4" s="128"/>
      <c r="S4" s="21">
        <v>0</v>
      </c>
      <c r="T4" s="19"/>
      <c r="U4" s="19"/>
      <c r="V4" s="113"/>
      <c r="W4" s="81" t="s">
        <v>3</v>
      </c>
      <c r="X4" s="128"/>
      <c r="Y4" s="128"/>
      <c r="Z4" s="128"/>
      <c r="AA4" s="128"/>
      <c r="AB4" s="128">
        <v>0</v>
      </c>
      <c r="AC4" s="21"/>
      <c r="AD4" s="19"/>
      <c r="AE4" s="19"/>
      <c r="AF4" s="113"/>
      <c r="AG4" s="81" t="s">
        <v>3</v>
      </c>
      <c r="AH4" s="128"/>
      <c r="AI4" s="128"/>
      <c r="AJ4" s="128"/>
      <c r="AK4" s="128"/>
      <c r="AL4" s="128">
        <v>0</v>
      </c>
      <c r="AM4" s="21"/>
      <c r="AN4" s="19"/>
      <c r="AO4" s="19"/>
      <c r="AP4" s="113"/>
      <c r="AQ4" s="81" t="s">
        <v>3</v>
      </c>
      <c r="AR4" s="128"/>
      <c r="AS4" s="128"/>
      <c r="AT4" s="128"/>
      <c r="AU4" s="128"/>
      <c r="AV4" s="128">
        <v>0</v>
      </c>
      <c r="AW4" s="21"/>
      <c r="AX4" s="19"/>
      <c r="AY4" s="19"/>
      <c r="AZ4" s="113"/>
      <c r="BA4" s="81" t="s">
        <v>3</v>
      </c>
      <c r="BB4" s="128">
        <v>0</v>
      </c>
      <c r="BC4" s="128"/>
      <c r="BD4" s="128"/>
      <c r="BE4" s="128"/>
      <c r="BF4" s="128">
        <v>0</v>
      </c>
      <c r="BG4" s="21">
        <v>0</v>
      </c>
      <c r="BH4" s="19"/>
      <c r="BI4" s="19"/>
      <c r="BJ4" s="113"/>
      <c r="BK4" s="81" t="s">
        <v>3</v>
      </c>
      <c r="BL4" s="128"/>
      <c r="BM4" s="128"/>
      <c r="BN4" s="128"/>
      <c r="BO4" s="128"/>
      <c r="BP4" s="128"/>
      <c r="BQ4" s="21">
        <v>0</v>
      </c>
      <c r="BR4" s="19"/>
      <c r="BS4" s="1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1" t="str">
        <f ca="true">IF(ISBLANK('Data Summary'!A7),"",'Data Summary'!A7)</f>
        <v>VGB_2017_UIS</v>
      </c>
      <c r="B5" s="101"/>
      <c r="C5" s="81" t="s">
        <v>25</v>
      </c>
      <c r="D5" s="129">
        <v>100</v>
      </c>
      <c r="E5" s="128"/>
      <c r="F5" s="128"/>
      <c r="G5" s="128"/>
      <c r="H5" s="128">
        <v>100</v>
      </c>
      <c r="I5" s="21">
        <v>100</v>
      </c>
      <c r="J5" s="19"/>
      <c r="K5" s="19"/>
      <c r="L5" s="101"/>
      <c r="M5" s="81" t="s">
        <v>25</v>
      </c>
      <c r="N5" s="129"/>
      <c r="O5" s="128"/>
      <c r="P5" s="128"/>
      <c r="Q5" s="128"/>
      <c r="R5" s="128"/>
      <c r="S5" s="21">
        <v>100</v>
      </c>
      <c r="T5" s="19"/>
      <c r="U5" s="19"/>
      <c r="V5" s="101"/>
      <c r="W5" s="81" t="s">
        <v>25</v>
      </c>
      <c r="X5" s="129"/>
      <c r="Y5" s="128"/>
      <c r="Z5" s="128"/>
      <c r="AA5" s="128"/>
      <c r="AB5" s="128">
        <v>100</v>
      </c>
      <c r="AC5" s="21"/>
      <c r="AD5" s="19"/>
      <c r="AE5" s="19"/>
      <c r="AF5" s="101"/>
      <c r="AG5" s="81" t="s">
        <v>25</v>
      </c>
      <c r="AH5" s="129"/>
      <c r="AI5" s="128"/>
      <c r="AJ5" s="128"/>
      <c r="AK5" s="128"/>
      <c r="AL5" s="128">
        <v>100</v>
      </c>
      <c r="AM5" s="21"/>
      <c r="AN5" s="19"/>
      <c r="AO5" s="19"/>
      <c r="AP5" s="101"/>
      <c r="AQ5" s="81" t="s">
        <v>25</v>
      </c>
      <c r="AR5" s="129"/>
      <c r="AS5" s="128"/>
      <c r="AT5" s="128"/>
      <c r="AU5" s="128"/>
      <c r="AV5" s="128">
        <v>100</v>
      </c>
      <c r="AW5" s="21"/>
      <c r="AX5" s="19"/>
      <c r="AY5" s="19"/>
      <c r="AZ5" s="101" t="s">
        <v>245</v>
      </c>
      <c r="BA5" s="81" t="s">
        <v>25</v>
      </c>
      <c r="BB5" s="129">
        <v>100</v>
      </c>
      <c r="BC5" s="128"/>
      <c r="BD5" s="128"/>
      <c r="BE5" s="128"/>
      <c r="BF5" s="128">
        <v>100</v>
      </c>
      <c r="BG5" s="21">
        <v>100</v>
      </c>
      <c r="BH5" s="19"/>
      <c r="BI5" s="19"/>
      <c r="BJ5" s="101" t="s">
        <v>245</v>
      </c>
      <c r="BK5" s="81" t="s">
        <v>25</v>
      </c>
      <c r="BL5" s="129"/>
      <c r="BM5" s="128"/>
      <c r="BN5" s="128"/>
      <c r="BO5" s="128"/>
      <c r="BP5" s="128"/>
      <c r="BQ5" s="21">
        <v>100</v>
      </c>
      <c r="BR5" s="19"/>
      <c r="BS5" s="1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71" t="str">
        <f ca="true">IF(ISBLANK('Data Summary'!A8),"",'Data Summary'!A8)</f>
        <v>VGB_2018_UIS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1" t="str">
        <f ca="true">IF(ISBLANK('Data Summary'!A9),"",'Data Summary'!A9)</f>
        <v>VGB_2019_UIS</v>
      </c>
      <c r="B7" s="101"/>
      <c r="C7" s="82" t="s">
        <v>160</v>
      </c>
      <c r="D7" s="129">
        <v>100</v>
      </c>
      <c r="E7" s="128"/>
      <c r="F7" s="128"/>
      <c r="G7" s="128"/>
      <c r="H7" s="128">
        <v>100</v>
      </c>
      <c r="I7" s="21">
        <v>100</v>
      </c>
      <c r="J7" s="19"/>
      <c r="K7" s="19"/>
      <c r="L7" s="101"/>
      <c r="M7" s="82" t="s">
        <v>160</v>
      </c>
      <c r="N7" s="129"/>
      <c r="O7" s="128"/>
      <c r="P7" s="128"/>
      <c r="Q7" s="128"/>
      <c r="R7" s="128"/>
      <c r="S7" s="21">
        <v>100</v>
      </c>
      <c r="T7" s="19"/>
      <c r="U7" s="19"/>
      <c r="V7" s="101"/>
      <c r="W7" s="82" t="s">
        <v>160</v>
      </c>
      <c r="X7" s="129"/>
      <c r="Y7" s="128"/>
      <c r="Z7" s="128"/>
      <c r="AA7" s="128"/>
      <c r="AB7" s="128">
        <v>100</v>
      </c>
      <c r="AC7" s="21"/>
      <c r="AD7" s="19"/>
      <c r="AE7" s="19"/>
      <c r="AF7" s="101"/>
      <c r="AG7" s="82" t="s">
        <v>160</v>
      </c>
      <c r="AH7" s="129"/>
      <c r="AI7" s="128"/>
      <c r="AJ7" s="128"/>
      <c r="AK7" s="128"/>
      <c r="AL7" s="128">
        <v>100</v>
      </c>
      <c r="AM7" s="21"/>
      <c r="AN7" s="19"/>
      <c r="AO7" s="19"/>
      <c r="AP7" s="101"/>
      <c r="AQ7" s="82" t="s">
        <v>160</v>
      </c>
      <c r="AR7" s="129"/>
      <c r="AS7" s="128"/>
      <c r="AT7" s="128"/>
      <c r="AU7" s="128"/>
      <c r="AV7" s="128">
        <v>100</v>
      </c>
      <c r="AW7" s="21"/>
      <c r="AX7" s="19"/>
      <c r="AY7" s="19"/>
      <c r="AZ7" s="101" t="s">
        <v>245</v>
      </c>
      <c r="BA7" s="82" t="s">
        <v>160</v>
      </c>
      <c r="BB7" s="129">
        <v>100</v>
      </c>
      <c r="BC7" s="128"/>
      <c r="BD7" s="128"/>
      <c r="BE7" s="128"/>
      <c r="BF7" s="128">
        <v>100</v>
      </c>
      <c r="BG7" s="21">
        <v>100</v>
      </c>
      <c r="BH7" s="19"/>
      <c r="BI7" s="19"/>
      <c r="BJ7" s="101" t="s">
        <v>245</v>
      </c>
      <c r="BK7" s="82" t="s">
        <v>160</v>
      </c>
      <c r="BL7" s="129"/>
      <c r="BM7" s="128"/>
      <c r="BN7" s="128"/>
      <c r="BO7" s="128"/>
      <c r="BP7" s="128"/>
      <c r="BQ7" s="21">
        <v>100</v>
      </c>
      <c r="BR7" s="19"/>
      <c r="BS7" s="1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71" t="str">
        <f ca="true">IF(ISBLANK('Data Summary'!A10),"",'Data Summary'!A10)</f>
        <v>VGB_2020_UIS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1" t="str">
        <f ca="true">IF(ISBLANK('Data Summary'!A11),"",'Data Summary'!A11)</f>
        <v>VGB_2021_UIS</v>
      </c>
      <c r="B9" s="101" t="s">
        <v>179</v>
      </c>
      <c r="C9" s="82" t="s">
        <v>170</v>
      </c>
      <c r="D9" s="129">
        <v>100</v>
      </c>
      <c r="E9" s="128"/>
      <c r="F9" s="128"/>
      <c r="G9" s="128"/>
      <c r="H9" s="128">
        <v>100</v>
      </c>
      <c r="I9" s="21">
        <v>100</v>
      </c>
      <c r="J9" s="19"/>
      <c r="K9" s="19"/>
      <c r="L9" s="101" t="s">
        <v>179</v>
      </c>
      <c r="M9" s="82" t="s">
        <v>170</v>
      </c>
      <c r="N9" s="129">
        <v>90.032044559068225</v>
      </c>
      <c r="O9" s="128"/>
      <c r="P9" s="128"/>
      <c r="Q9" s="128"/>
      <c r="R9" s="128">
        <v>81.481480000000005</v>
      </c>
      <c r="S9" s="21">
        <v>100</v>
      </c>
      <c r="T9" s="19"/>
      <c r="U9" s="19"/>
      <c r="V9" s="101" t="s">
        <v>179</v>
      </c>
      <c r="W9" s="82" t="s">
        <v>170</v>
      </c>
      <c r="X9" s="129">
        <f>(AB9*Population!$F$23+AC9*Population!$G$23)/SUM(Population!$F$23:$G$23)</f>
        <v>93.822552250889686</v>
      </c>
      <c r="Y9" s="128"/>
      <c r="Z9" s="128"/>
      <c r="AA9" s="128"/>
      <c r="AB9" s="128">
        <v>100</v>
      </c>
      <c r="AC9" s="21">
        <v>86.607145000000003</v>
      </c>
      <c r="AD9" s="19"/>
      <c r="AE9" s="19"/>
      <c r="AF9" s="101" t="s">
        <v>179</v>
      </c>
      <c r="AG9" s="82" t="s">
        <v>170</v>
      </c>
      <c r="AH9" s="129">
        <f>(AL9*Population!$F$24+AM9*Population!$G$24)/SUM(Population!$F$24:$G$24)</f>
        <v>93.538841484641637</v>
      </c>
      <c r="AI9" s="128"/>
      <c r="AJ9" s="128"/>
      <c r="AK9" s="128"/>
      <c r="AL9" s="128">
        <v>100</v>
      </c>
      <c r="AM9" s="21">
        <v>86.607145000000003</v>
      </c>
      <c r="AN9" s="19"/>
      <c r="AO9" s="19"/>
      <c r="AP9" s="101" t="s">
        <v>179</v>
      </c>
      <c r="AQ9" s="82" t="s">
        <v>170</v>
      </c>
      <c r="AR9" s="129">
        <v>93.391254787013594</v>
      </c>
      <c r="AS9" s="128"/>
      <c r="AT9" s="128"/>
      <c r="AU9" s="128"/>
      <c r="AV9" s="128">
        <v>100</v>
      </c>
      <c r="AW9" s="21">
        <v>86.467807421027828</v>
      </c>
      <c r="AX9" s="19"/>
      <c r="AY9" s="19"/>
      <c r="AZ9" s="101" t="s">
        <v>179</v>
      </c>
      <c r="BA9" s="82" t="s">
        <v>170</v>
      </c>
      <c r="BB9" s="129">
        <v>100</v>
      </c>
      <c r="BC9" s="128"/>
      <c r="BD9" s="128"/>
      <c r="BE9" s="128"/>
      <c r="BF9" s="128">
        <v>100</v>
      </c>
      <c r="BG9" s="21">
        <v>100</v>
      </c>
      <c r="BH9" s="19"/>
      <c r="BI9" s="19"/>
      <c r="BJ9" s="101" t="s">
        <v>179</v>
      </c>
      <c r="BK9" s="82" t="s">
        <v>170</v>
      </c>
      <c r="BL9" s="129">
        <v>84.288443140794229</v>
      </c>
      <c r="BM9" s="128"/>
      <c r="BN9" s="128"/>
      <c r="BO9" s="128"/>
      <c r="BP9" s="128">
        <v>65.63</v>
      </c>
      <c r="BQ9" s="21">
        <v>100</v>
      </c>
      <c r="BR9" s="19"/>
      <c r="BS9" s="1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71" t="str">
        <f ca="true">IF(ISBLANK('Data Summary'!A12),"",'Data Summary'!A12)</f>
        <v>VGB_2022_UIS</v>
      </c>
      <c r="B10" s="104" t="s">
        <v>12</v>
      </c>
      <c r="C10" s="550" t="s">
        <v>210</v>
      </c>
      <c r="D10" s="551"/>
      <c r="E10" s="551"/>
      <c r="F10" s="551"/>
      <c r="G10" s="551"/>
      <c r="H10" s="551"/>
      <c r="I10" s="552"/>
      <c r="J10" s="10"/>
      <c r="K10" s="10"/>
      <c r="L10" s="104" t="s">
        <v>12</v>
      </c>
      <c r="M10" s="550" t="s">
        <v>212</v>
      </c>
      <c r="N10" s="551"/>
      <c r="O10" s="551"/>
      <c r="P10" s="551"/>
      <c r="Q10" s="551"/>
      <c r="R10" s="551"/>
      <c r="S10" s="552"/>
      <c r="T10" s="10"/>
      <c r="U10" s="10"/>
      <c r="V10" s="104" t="s">
        <v>12</v>
      </c>
      <c r="W10" s="550" t="s">
        <v>209</v>
      </c>
      <c r="X10" s="551"/>
      <c r="Y10" s="551"/>
      <c r="Z10" s="551"/>
      <c r="AA10" s="551"/>
      <c r="AB10" s="551"/>
      <c r="AC10" s="552"/>
      <c r="AD10" s="10"/>
      <c r="AE10" s="10"/>
      <c r="AF10" s="104" t="s">
        <v>12</v>
      </c>
      <c r="AG10" s="550" t="s">
        <v>209</v>
      </c>
      <c r="AH10" s="551"/>
      <c r="AI10" s="551"/>
      <c r="AJ10" s="551"/>
      <c r="AK10" s="551"/>
      <c r="AL10" s="551"/>
      <c r="AM10" s="552"/>
      <c r="AN10" s="10"/>
      <c r="AO10" s="10"/>
      <c r="AP10" s="104" t="s">
        <v>12</v>
      </c>
      <c r="AQ10" s="550" t="s">
        <v>209</v>
      </c>
      <c r="AR10" s="551"/>
      <c r="AS10" s="551"/>
      <c r="AT10" s="551"/>
      <c r="AU10" s="551"/>
      <c r="AV10" s="551"/>
      <c r="AW10" s="552"/>
      <c r="AX10" s="10"/>
      <c r="AY10" s="10"/>
      <c r="AZ10" s="104" t="s">
        <v>12</v>
      </c>
      <c r="BA10" s="550" t="s">
        <v>248</v>
      </c>
      <c r="BB10" s="551"/>
      <c r="BC10" s="551"/>
      <c r="BD10" s="551"/>
      <c r="BE10" s="551"/>
      <c r="BF10" s="551"/>
      <c r="BG10" s="552"/>
      <c r="BH10" s="10"/>
      <c r="BI10" s="10"/>
      <c r="BJ10" s="104" t="s">
        <v>12</v>
      </c>
      <c r="BK10" s="550" t="s">
        <v>251</v>
      </c>
      <c r="BL10" s="551"/>
      <c r="BM10" s="551"/>
      <c r="BN10" s="551"/>
      <c r="BO10" s="551"/>
      <c r="BP10" s="551"/>
      <c r="BQ10" s="552"/>
      <c r="BR10" s="10"/>
      <c r="BS10" s="10"/>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72" t="str">
        <f ca="true">IF(ISBLANK('Data Summary'!A13),"",'Data Summary'!A13)</f>
        <v/>
      </c>
      <c r="B11" s="104"/>
      <c r="C11" s="90" t="s">
        <v>120</v>
      </c>
      <c r="D11" s="134" t="s">
        <v>158</v>
      </c>
      <c r="E11" s="134"/>
      <c r="F11" s="134"/>
      <c r="G11" s="134"/>
      <c r="H11" s="134" t="s">
        <v>158</v>
      </c>
      <c r="I11" s="89" t="s">
        <v>158</v>
      </c>
      <c r="J11" s="10"/>
      <c r="K11" s="10"/>
      <c r="L11" s="104"/>
      <c r="M11" s="90" t="s">
        <v>120</v>
      </c>
      <c r="N11" s="134"/>
      <c r="O11" s="134"/>
      <c r="P11" s="134"/>
      <c r="Q11" s="134"/>
      <c r="R11" s="134"/>
      <c r="S11" s="89" t="s">
        <v>158</v>
      </c>
      <c r="T11" s="10"/>
      <c r="U11" s="10"/>
      <c r="V11" s="104"/>
      <c r="W11" s="90" t="s">
        <v>120</v>
      </c>
      <c r="X11" s="134"/>
      <c r="Y11" s="134"/>
      <c r="Z11" s="134"/>
      <c r="AA11" s="134"/>
      <c r="AB11" s="134" t="s">
        <v>158</v>
      </c>
      <c r="AC11" s="89"/>
      <c r="AD11" s="10"/>
      <c r="AE11" s="10"/>
      <c r="AF11" s="104"/>
      <c r="AG11" s="90" t="s">
        <v>120</v>
      </c>
      <c r="AH11" s="134"/>
      <c r="AI11" s="134"/>
      <c r="AJ11" s="134"/>
      <c r="AK11" s="134"/>
      <c r="AL11" s="134" t="s">
        <v>158</v>
      </c>
      <c r="AM11" s="89"/>
      <c r="AN11" s="10"/>
      <c r="AO11" s="10"/>
      <c r="AP11" s="104"/>
      <c r="AQ11" s="90" t="s">
        <v>120</v>
      </c>
      <c r="AR11" s="134"/>
      <c r="AS11" s="134"/>
      <c r="AT11" s="134"/>
      <c r="AU11" s="134"/>
      <c r="AV11" s="134" t="s">
        <v>158</v>
      </c>
      <c r="AW11" s="89"/>
      <c r="AX11" s="10"/>
      <c r="AY11" s="10"/>
      <c r="AZ11" s="104"/>
      <c r="BA11" s="90" t="s">
        <v>120</v>
      </c>
      <c r="BB11" s="134" t="s">
        <v>158</v>
      </c>
      <c r="BC11" s="134"/>
      <c r="BD11" s="134"/>
      <c r="BE11" s="134"/>
      <c r="BF11" s="134" t="s">
        <v>158</v>
      </c>
      <c r="BG11" s="89" t="s">
        <v>158</v>
      </c>
      <c r="BH11" s="10"/>
      <c r="BI11" s="10"/>
      <c r="BJ11" s="104"/>
      <c r="BK11" s="90" t="s">
        <v>120</v>
      </c>
      <c r="BL11" s="134"/>
      <c r="BM11" s="134"/>
      <c r="BN11" s="134"/>
      <c r="BO11" s="134"/>
      <c r="BP11" s="134"/>
      <c r="BQ11" s="89" t="s">
        <v>158</v>
      </c>
      <c r="BR11" s="10"/>
      <c r="BS11" s="10"/>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72" t="str">
        <f ca="true">IF(ISBLANK('Data Summary'!A14),"",'Data Summary'!A14)</f>
        <v/>
      </c>
      <c r="B12" s="104"/>
      <c r="C12" s="90" t="s">
        <v>126</v>
      </c>
      <c r="D12" s="134" t="s">
        <v>158</v>
      </c>
      <c r="E12" s="134"/>
      <c r="F12" s="134"/>
      <c r="G12" s="134"/>
      <c r="H12" s="134" t="s">
        <v>158</v>
      </c>
      <c r="I12" s="89" t="s">
        <v>158</v>
      </c>
      <c r="J12" s="10"/>
      <c r="K12" s="10"/>
      <c r="L12" s="104"/>
      <c r="M12" s="90" t="s">
        <v>126</v>
      </c>
      <c r="N12" s="134"/>
      <c r="O12" s="134"/>
      <c r="P12" s="134"/>
      <c r="Q12" s="134"/>
      <c r="R12" s="134"/>
      <c r="S12" s="89" t="s">
        <v>158</v>
      </c>
      <c r="T12" s="10"/>
      <c r="U12" s="10"/>
      <c r="V12" s="104"/>
      <c r="W12" s="90" t="s">
        <v>126</v>
      </c>
      <c r="X12" s="134"/>
      <c r="Y12" s="134"/>
      <c r="Z12" s="134"/>
      <c r="AA12" s="134"/>
      <c r="AB12" s="134" t="s">
        <v>158</v>
      </c>
      <c r="AC12" s="89"/>
      <c r="AD12" s="10"/>
      <c r="AE12" s="10"/>
      <c r="AF12" s="104"/>
      <c r="AG12" s="90" t="s">
        <v>126</v>
      </c>
      <c r="AH12" s="134"/>
      <c r="AI12" s="134"/>
      <c r="AJ12" s="134"/>
      <c r="AK12" s="134"/>
      <c r="AL12" s="134" t="s">
        <v>158</v>
      </c>
      <c r="AM12" s="89"/>
      <c r="AN12" s="10"/>
      <c r="AO12" s="10"/>
      <c r="AP12" s="104"/>
      <c r="AQ12" s="90" t="s">
        <v>126</v>
      </c>
      <c r="AR12" s="134"/>
      <c r="AS12" s="134"/>
      <c r="AT12" s="134"/>
      <c r="AU12" s="134"/>
      <c r="AV12" s="134" t="s">
        <v>158</v>
      </c>
      <c r="AW12" s="89"/>
      <c r="AX12" s="10"/>
      <c r="AY12" s="10"/>
      <c r="AZ12" s="104"/>
      <c r="BA12" s="90" t="s">
        <v>126</v>
      </c>
      <c r="BB12" s="134" t="s">
        <v>158</v>
      </c>
      <c r="BC12" s="134"/>
      <c r="BD12" s="134"/>
      <c r="BE12" s="134"/>
      <c r="BF12" s="134" t="s">
        <v>158</v>
      </c>
      <c r="BG12" s="89" t="s">
        <v>158</v>
      </c>
      <c r="BH12" s="10"/>
      <c r="BI12" s="10"/>
      <c r="BJ12" s="104"/>
      <c r="BK12" s="90" t="s">
        <v>126</v>
      </c>
      <c r="BL12" s="134"/>
      <c r="BM12" s="134"/>
      <c r="BN12" s="134"/>
      <c r="BO12" s="134"/>
      <c r="BP12" s="134"/>
      <c r="BQ12" s="89" t="s">
        <v>158</v>
      </c>
      <c r="BR12" s="10"/>
      <c r="BS12" s="10"/>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72"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250</v>
      </c>
      <c r="BM13" s="134"/>
      <c r="BN13" s="134"/>
      <c r="BO13" s="134"/>
      <c r="BP13" s="134" t="s">
        <v>250</v>
      </c>
      <c r="BQ13" s="89" t="s">
        <v>158</v>
      </c>
      <c r="BR13" s="10"/>
      <c r="BS13" s="10"/>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72"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row>
    <row xmlns:x14ac="http://schemas.microsoft.com/office/spreadsheetml/2009/9/ac" r="15" ht="15.75" customHeight="true" thickBot="true" x14ac:dyDescent="0.3">
      <c r="A15" s="372"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row>
    <row xmlns:x14ac="http://schemas.microsoft.com/office/spreadsheetml/2009/9/ac" r="16" s="3" customFormat="true" x14ac:dyDescent="0.25">
      <c r="A16" s="372" t="str">
        <f ca="true">IF(ISBLANK('Data Summary'!A18),"",'Data Summary'!A18)</f>
        <v/>
      </c>
      <c r="B16" s="107"/>
      <c r="L16" s="107"/>
      <c r="V16" s="107"/>
      <c r="AF16" s="107"/>
      <c r="AG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72" t="str">
        <f ca="true">IF(ISBLANK('Data Summary'!A19),"",'Data Summary'!A19)</f>
        <v/>
      </c>
      <c r="B17" s="107"/>
      <c r="L17" s="107"/>
      <c r="V17" s="107"/>
      <c r="AF17" s="107"/>
      <c r="AG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72" t="str">
        <f ca="true">IF(ISBLANK('Data Summary'!A20),"",'Data Summary'!A20)</f>
        <v/>
      </c>
      <c r="B18" s="107"/>
      <c r="L18" s="107"/>
      <c r="V18" s="107"/>
      <c r="AF18" s="107"/>
      <c r="AG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72" t="str">
        <f ca="true">IF(ISBLANK('Data Summary'!A21),"",'Data Summary'!A21)</f>
        <v/>
      </c>
      <c r="B19" s="107"/>
      <c r="L19" s="107"/>
      <c r="V19" s="107"/>
      <c r="AF19" s="107"/>
      <c r="AG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72" t="str">
        <f ca="true">IF(ISBLANK('Data Summary'!A22),"",'Data Summary'!A22)</f>
        <v/>
      </c>
      <c r="B20" s="107"/>
      <c r="L20" s="107"/>
      <c r="V20" s="107"/>
      <c r="AF20" s="107"/>
      <c r="AG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72" t="str">
        <f ca="true">IF(ISBLANK('Data Summary'!A23),"",'Data Summary'!A23)</f>
        <v/>
      </c>
      <c r="B21" s="107"/>
      <c r="L21" s="107"/>
      <c r="V21" s="107"/>
      <c r="AF21" s="107"/>
      <c r="AG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72" t="str">
        <f ca="true">IF(ISBLANK('Data Summary'!A24),"",'Data Summary'!A24)</f>
        <v/>
      </c>
      <c r="B22" s="107"/>
      <c r="L22" s="107"/>
      <c r="V22" s="107"/>
      <c r="AF22" s="107"/>
      <c r="AG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72" t="str">
        <f ca="true">IF(ISBLANK('Data Summary'!A25),"",'Data Summary'!A25)</f>
        <v/>
      </c>
      <c r="B23" s="107"/>
      <c r="L23" s="107"/>
      <c r="V23" s="107"/>
      <c r="AF23" s="107"/>
      <c r="AG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72" t="str">
        <f ca="true">IF(ISBLANK('Data Summary'!A26),"",'Data Summary'!A26)</f>
        <v/>
      </c>
      <c r="B24" s="107"/>
      <c r="L24" s="107"/>
      <c r="V24" s="107"/>
      <c r="AF24" s="107"/>
      <c r="AG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72" t="str">
        <f ca="true">IF(ISBLANK('Data Summary'!A27),"",'Data Summary'!A27)</f>
        <v/>
      </c>
      <c r="B25" s="107"/>
      <c r="L25" s="107"/>
      <c r="V25" s="107"/>
      <c r="AF25" s="107"/>
      <c r="AG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72" t="str">
        <f ca="true">IF(ISBLANK('Data Summary'!A28),"",'Data Summary'!A28)</f>
        <v/>
      </c>
      <c r="B26" s="107"/>
      <c r="L26" s="107"/>
      <c r="V26" s="107"/>
      <c r="AF26" s="107"/>
      <c r="AG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72" t="str">
        <f ca="true">IF(ISBLANK('Data Summary'!A29),"",'Data Summary'!A29)</f>
        <v/>
      </c>
      <c r="B27" s="107"/>
      <c r="L27" s="107"/>
      <c r="V27" s="107"/>
      <c r="AF27" s="107"/>
      <c r="AG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72" t="str">
        <f ca="true">IF(ISBLANK('Data Summary'!A30),"",'Data Summary'!A30)</f>
        <v/>
      </c>
      <c r="B28" s="107"/>
      <c r="L28" s="107"/>
      <c r="V28" s="107"/>
      <c r="AF28" s="107"/>
      <c r="AG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72" t="str">
        <f ca="true">IF(ISBLANK('Data Summary'!A31),"",'Data Summary'!A31)</f>
        <v/>
      </c>
      <c r="B29" s="107"/>
      <c r="L29" s="107"/>
      <c r="V29" s="107"/>
      <c r="AF29" s="107"/>
      <c r="AG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72" t="str">
        <f ca="true">IF(ISBLANK('Data Summary'!A32),"",'Data Summary'!A32)</f>
        <v/>
      </c>
      <c r="B30" s="107"/>
      <c r="L30" s="107"/>
      <c r="V30" s="107"/>
      <c r="AF30" s="107"/>
      <c r="AG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72" t="str">
        <f ca="true">IF(ISBLANK('Data Summary'!A33),"",'Data Summary'!A33)</f>
        <v/>
      </c>
      <c r="B31" s="107"/>
      <c r="L31" s="107"/>
      <c r="V31" s="107"/>
      <c r="AF31" s="107"/>
      <c r="AG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72"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72"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72"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2"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2"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2"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2"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2"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2"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2"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2"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2"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2"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2"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2"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2"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2"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2"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2"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2"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2"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2"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2"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2"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2"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2"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2"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2"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2"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2"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2"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2"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2"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2"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2"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2"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2"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2"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2"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2"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2"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2"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2"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2"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2"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2"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2"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2"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2"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2"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2"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2"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2"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2"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2"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2"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2"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2"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2"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2"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2"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2"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2"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2"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2"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2"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2"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2"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2"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2"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2"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2"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2"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2"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2"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2"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2"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2"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2"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2"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2"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2"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2"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2"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2"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2"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2"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2"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2"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2"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2"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2"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2"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2"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2"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2"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2"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2"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2"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2"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2"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2"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2"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2"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2"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2"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2"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2"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2"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2"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2"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2"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2"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2"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2"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2"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2"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2"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2"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2"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6"/>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6"/>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6"/>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6"/>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6"/>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6"/>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6"/>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6"/>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6"/>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6"/>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6"/>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6"/>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6"/>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6"/>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6"/>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6"/>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6"/>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6"/>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6"/>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6"/>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6"/>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6"/>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6"/>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6"/>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6"/>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6"/>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6"/>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6"/>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6"/>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6"/>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6"/>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6"/>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6"/>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6"/>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6"/>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6"/>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6"/>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6"/>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6"/>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6"/>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6"/>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6"/>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6"/>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6"/>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6"/>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6"/>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6"/>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6"/>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6"/>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6"/>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6"/>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6"/>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6"/>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6"/>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6"/>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6"/>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6"/>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6"/>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6"/>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6"/>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6"/>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6"/>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6"/>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6"/>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6"/>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6"/>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6"/>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6"/>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6"/>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6"/>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6"/>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6"/>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6"/>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6"/>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6"/>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6"/>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6"/>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6"/>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6"/>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6"/>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6"/>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6"/>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6"/>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6"/>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6"/>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6"/>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6"/>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6"/>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6"/>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6"/>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6"/>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6"/>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6"/>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6"/>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6"/>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6"/>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6"/>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6"/>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6"/>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6"/>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6"/>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6"/>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6"/>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6"/>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6"/>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6"/>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6"/>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6"/>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6"/>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6"/>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6"/>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6"/>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6"/>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6"/>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6"/>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6"/>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6"/>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6"/>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6"/>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6"/>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6"/>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6"/>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6"/>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6"/>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6"/>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6"/>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6"/>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6"/>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6"/>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6"/>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6"/>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6"/>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6"/>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6"/>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6"/>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6"/>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6"/>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6"/>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6"/>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6"/>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6"/>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6"/>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6"/>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6"/>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6"/>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6"/>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6"/>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6"/>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6"/>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6"/>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6"/>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6"/>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6"/>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6"/>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6"/>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6"/>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6"/>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6"/>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6"/>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6"/>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6"/>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6"/>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6"/>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6"/>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6"/>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6"/>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6"/>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6"/>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6"/>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6"/>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6"/>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6"/>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6"/>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6"/>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6"/>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6"/>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6"/>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6"/>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6"/>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6"/>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6"/>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6"/>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6"/>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6"/>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6"/>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6"/>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6"/>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6"/>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6"/>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6"/>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6"/>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6"/>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6"/>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6"/>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6"/>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6"/>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6"/>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6"/>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6"/>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6"/>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6"/>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6"/>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6"/>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6"/>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6"/>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6"/>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6"/>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6"/>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6"/>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6"/>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6"/>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6"/>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6"/>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6"/>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6"/>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6"/>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6"/>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6"/>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6"/>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6"/>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6"/>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6"/>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6"/>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6"/>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6"/>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6"/>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6"/>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6"/>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6"/>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6"/>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6"/>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6"/>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6"/>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6"/>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6"/>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6"/>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6"/>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6"/>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6"/>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6"/>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6"/>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6"/>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6"/>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6"/>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6"/>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6"/>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6"/>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6"/>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6"/>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6"/>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6"/>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6"/>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6"/>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6"/>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6"/>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6"/>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6"/>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6"/>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6"/>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6"/>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6"/>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6"/>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6"/>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6"/>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6"/>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6"/>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6"/>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6"/>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6"/>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6"/>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6"/>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6"/>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6"/>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6"/>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6"/>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6"/>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6"/>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6"/>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6"/>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6"/>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6"/>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6"/>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6"/>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6"/>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6"/>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6"/>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6"/>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6"/>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6"/>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6"/>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6"/>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6"/>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6"/>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6"/>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6"/>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6"/>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6"/>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6"/>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6"/>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6"/>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6"/>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6"/>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6"/>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6"/>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6"/>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6"/>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6"/>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6"/>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6"/>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6"/>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6"/>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6"/>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6"/>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6"/>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6"/>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6"/>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6"/>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6"/>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6"/>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6"/>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6"/>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6"/>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6"/>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6"/>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6"/>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6"/>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6"/>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6"/>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6"/>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6"/>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6"/>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6"/>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6"/>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6"/>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6"/>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6"/>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6"/>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6"/>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6"/>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6"/>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6"/>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6"/>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6"/>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6"/>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6"/>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6"/>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6"/>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6"/>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6"/>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6"/>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6"/>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6"/>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6"/>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6"/>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6"/>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6"/>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6"/>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6"/>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6"/>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6"/>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6"/>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6"/>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6"/>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6"/>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6"/>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6"/>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6"/>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6"/>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6"/>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6"/>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6"/>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6"/>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6"/>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6"/>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6"/>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6"/>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6"/>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6"/>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6"/>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6"/>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6"/>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6"/>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6"/>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6"/>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6"/>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6"/>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6"/>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6"/>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6"/>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6"/>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6"/>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6"/>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6"/>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6"/>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6"/>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6"/>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6"/>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6"/>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6"/>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6"/>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6"/>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6"/>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6"/>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6"/>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6"/>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6"/>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6"/>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6"/>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6"/>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6"/>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6"/>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6"/>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6"/>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6"/>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6"/>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6"/>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6"/>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6"/>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6"/>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6"/>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6"/>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6"/>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6"/>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6"/>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6"/>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6"/>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6"/>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6"/>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6"/>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6"/>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6"/>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6"/>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6"/>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6"/>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6"/>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6"/>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6"/>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6"/>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6"/>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6"/>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6"/>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6"/>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6"/>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6"/>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6"/>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6"/>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6"/>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6"/>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6"/>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6"/>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6"/>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6"/>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6"/>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6"/>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6"/>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6"/>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6"/>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6"/>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6"/>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6"/>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6"/>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6"/>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6"/>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6"/>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6"/>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6"/>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6"/>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6"/>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6"/>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6"/>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6"/>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8">
    <mergeCell ref="BK10:BQ10"/>
    <mergeCell ref="AQ10:AW10"/>
    <mergeCell ref="BA10:BG10"/>
    <mergeCell ref="A2:A3"/>
    <mergeCell ref="C10:I10"/>
    <mergeCell ref="AG10:AM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British Virgin Islands</v>
      </c>
      <c r="C2" s="92"/>
      <c r="D2" s="93"/>
      <c r="E2" s="93"/>
      <c r="F2" s="93"/>
      <c r="G2" s="94"/>
    </row>
    <row xmlns:x14ac="http://schemas.microsoft.com/office/spreadsheetml/2009/9/ac" r="3" x14ac:dyDescent="0.2">
      <c r="B3" s="556" t="s">
        <v>180</v>
      </c>
      <c r="C3" s="556"/>
      <c r="D3" s="556"/>
      <c r="E3" s="556"/>
      <c r="F3" s="556"/>
      <c r="G3" s="557"/>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3">
        <v>2000</v>
      </c>
      <c r="C5" s="907">
        <v>4757</v>
      </c>
      <c r="D5" s="908">
        <v>41.773998260498047</v>
      </c>
      <c r="E5" s="909">
        <v>705</v>
      </c>
      <c r="F5" s="910">
        <v>2484</v>
      </c>
      <c r="G5" s="911">
        <v>1568</v>
      </c>
    </row>
    <row xmlns:x14ac="http://schemas.microsoft.com/office/spreadsheetml/2009/9/ac" r="6" x14ac:dyDescent="0.2">
      <c r="B6" s="769">
        <v>2001</v>
      </c>
      <c r="C6" s="912">
        <v>4903</v>
      </c>
      <c r="D6" s="913">
        <v>42.048000335693359</v>
      </c>
      <c r="E6" s="914">
        <v>726</v>
      </c>
      <c r="F6" s="915">
        <v>2550</v>
      </c>
      <c r="G6" s="916">
        <v>1627</v>
      </c>
    </row>
    <row xmlns:x14ac="http://schemas.microsoft.com/office/spreadsheetml/2009/9/ac" r="7" x14ac:dyDescent="0.2">
      <c r="B7" s="775">
        <v>2002</v>
      </c>
      <c r="C7" s="917">
        <v>5007</v>
      </c>
      <c r="D7" s="918">
        <v>42.327999114990234</v>
      </c>
      <c r="E7" s="919">
        <v>735</v>
      </c>
      <c r="F7" s="920">
        <v>2577</v>
      </c>
      <c r="G7" s="921">
        <v>1695</v>
      </c>
    </row>
    <row xmlns:x14ac="http://schemas.microsoft.com/office/spreadsheetml/2009/9/ac" r="8" x14ac:dyDescent="0.2">
      <c r="B8" s="781">
        <v>2003</v>
      </c>
      <c r="C8" s="922">
        <v>5054</v>
      </c>
      <c r="D8" s="923">
        <v>42.614997863769531</v>
      </c>
      <c r="E8" s="924">
        <v>739</v>
      </c>
      <c r="F8" s="925">
        <v>2589</v>
      </c>
      <c r="G8" s="926">
        <v>1726</v>
      </c>
    </row>
    <row xmlns:x14ac="http://schemas.microsoft.com/office/spreadsheetml/2009/9/ac" r="9" x14ac:dyDescent="0.2">
      <c r="B9" s="787">
        <v>2004</v>
      </c>
      <c r="C9" s="927">
        <v>5100</v>
      </c>
      <c r="D9" s="928">
        <v>42.909000396728516</v>
      </c>
      <c r="E9" s="929">
        <v>746</v>
      </c>
      <c r="F9" s="930">
        <v>2604</v>
      </c>
      <c r="G9" s="931">
        <v>1750</v>
      </c>
    </row>
    <row xmlns:x14ac="http://schemas.microsoft.com/office/spreadsheetml/2009/9/ac" r="10" x14ac:dyDescent="0.2">
      <c r="B10" s="793">
        <v>2005</v>
      </c>
      <c r="C10" s="932">
        <v>5106</v>
      </c>
      <c r="D10" s="933">
        <v>43.209999084472656</v>
      </c>
      <c r="E10" s="934">
        <v>708</v>
      </c>
      <c r="F10" s="935">
        <v>2632</v>
      </c>
      <c r="G10" s="936">
        <v>1766</v>
      </c>
    </row>
    <row xmlns:x14ac="http://schemas.microsoft.com/office/spreadsheetml/2009/9/ac" r="11" x14ac:dyDescent="0.2">
      <c r="B11" s="799">
        <v>2006</v>
      </c>
      <c r="C11" s="937">
        <v>5110</v>
      </c>
      <c r="D11" s="938">
        <v>43.516998291015625</v>
      </c>
      <c r="E11" s="939">
        <v>663</v>
      </c>
      <c r="F11" s="940">
        <v>2675</v>
      </c>
      <c r="G11" s="941">
        <v>1772</v>
      </c>
    </row>
    <row xmlns:x14ac="http://schemas.microsoft.com/office/spreadsheetml/2009/9/ac" r="12" x14ac:dyDescent="0.2">
      <c r="B12" s="805">
        <v>2007</v>
      </c>
      <c r="C12" s="942">
        <v>5158</v>
      </c>
      <c r="D12" s="943">
        <v>43.831001281738281</v>
      </c>
      <c r="E12" s="944">
        <v>683</v>
      </c>
      <c r="F12" s="945">
        <v>2692</v>
      </c>
      <c r="G12" s="946">
        <v>1783</v>
      </c>
    </row>
    <row xmlns:x14ac="http://schemas.microsoft.com/office/spreadsheetml/2009/9/ac" r="13" x14ac:dyDescent="0.2">
      <c r="B13" s="811">
        <v>2008</v>
      </c>
      <c r="C13" s="947">
        <v>5270</v>
      </c>
      <c r="D13" s="948">
        <v>44.152000427246094</v>
      </c>
      <c r="E13" s="949">
        <v>741</v>
      </c>
      <c r="F13" s="950">
        <v>2724</v>
      </c>
      <c r="G13" s="951">
        <v>1805</v>
      </c>
    </row>
    <row xmlns:x14ac="http://schemas.microsoft.com/office/spreadsheetml/2009/9/ac" r="14" x14ac:dyDescent="0.2">
      <c r="B14" s="817">
        <v>2009</v>
      </c>
      <c r="C14" s="952">
        <v>5424</v>
      </c>
      <c r="D14" s="953">
        <v>44.479000091552734</v>
      </c>
      <c r="E14" s="954">
        <v>806</v>
      </c>
      <c r="F14" s="955">
        <v>2776</v>
      </c>
      <c r="G14" s="956">
        <v>1842</v>
      </c>
    </row>
    <row xmlns:x14ac="http://schemas.microsoft.com/office/spreadsheetml/2009/9/ac" r="15" x14ac:dyDescent="0.2">
      <c r="B15" s="823">
        <v>2010</v>
      </c>
      <c r="C15" s="957">
        <v>5617</v>
      </c>
      <c r="D15" s="958">
        <v>44.813999176025391</v>
      </c>
      <c r="E15" s="959">
        <v>851</v>
      </c>
      <c r="F15" s="960">
        <v>2863</v>
      </c>
      <c r="G15" s="961">
        <v>1903</v>
      </c>
    </row>
    <row xmlns:x14ac="http://schemas.microsoft.com/office/spreadsheetml/2009/9/ac" r="16" x14ac:dyDescent="0.2">
      <c r="B16" s="829">
        <v>2011</v>
      </c>
      <c r="C16" s="962">
        <v>5690</v>
      </c>
      <c r="D16" s="963">
        <v>45.153999328613281</v>
      </c>
      <c r="E16" s="964">
        <v>858</v>
      </c>
      <c r="F16" s="965">
        <v>2878</v>
      </c>
      <c r="G16" s="966">
        <v>1954</v>
      </c>
    </row>
    <row xmlns:x14ac="http://schemas.microsoft.com/office/spreadsheetml/2009/9/ac" r="17" x14ac:dyDescent="0.2">
      <c r="B17" s="835">
        <v>2012</v>
      </c>
      <c r="C17" s="967">
        <v>5836</v>
      </c>
      <c r="D17" s="968">
        <v>45.502002716064453</v>
      </c>
      <c r="E17" s="969">
        <v>920</v>
      </c>
      <c r="F17" s="970">
        <v>2924</v>
      </c>
      <c r="G17" s="971">
        <v>1992</v>
      </c>
    </row>
    <row xmlns:x14ac="http://schemas.microsoft.com/office/spreadsheetml/2009/9/ac" r="18" x14ac:dyDescent="0.2">
      <c r="B18" s="841">
        <v>2013</v>
      </c>
      <c r="C18" s="972">
        <v>5867</v>
      </c>
      <c r="D18" s="973">
        <v>45.855998992919922</v>
      </c>
      <c r="E18" s="974">
        <v>864</v>
      </c>
      <c r="F18" s="975">
        <v>2955</v>
      </c>
      <c r="G18" s="976">
        <v>2048</v>
      </c>
    </row>
    <row xmlns:x14ac="http://schemas.microsoft.com/office/spreadsheetml/2009/9/ac" r="19" x14ac:dyDescent="0.2">
      <c r="B19" s="847">
        <v>2014</v>
      </c>
      <c r="C19" s="977">
        <v>5781</v>
      </c>
      <c r="D19" s="978">
        <v>46.215999603271484</v>
      </c>
      <c r="E19" s="979">
        <v>685</v>
      </c>
      <c r="F19" s="980">
        <v>3036</v>
      </c>
      <c r="G19" s="981">
        <v>2060</v>
      </c>
    </row>
    <row xmlns:x14ac="http://schemas.microsoft.com/office/spreadsheetml/2009/9/ac" r="20" x14ac:dyDescent="0.2">
      <c r="B20" s="853">
        <v>2015</v>
      </c>
      <c r="C20" s="982">
        <v>5695</v>
      </c>
      <c r="D20" s="983">
        <v>46.583000183105469</v>
      </c>
      <c r="E20" s="984">
        <v>597</v>
      </c>
      <c r="F20" s="985">
        <v>3054</v>
      </c>
      <c r="G20" s="986">
        <v>2044</v>
      </c>
    </row>
    <row xmlns:x14ac="http://schemas.microsoft.com/office/spreadsheetml/2009/9/ac" r="21" x14ac:dyDescent="0.2">
      <c r="B21" s="859">
        <v>2016</v>
      </c>
      <c r="C21" s="987">
        <v>5584</v>
      </c>
      <c r="D21" s="988">
        <v>46.957000732421875</v>
      </c>
      <c r="E21" s="989">
        <v>579</v>
      </c>
      <c r="F21" s="990">
        <v>2971</v>
      </c>
      <c r="G21" s="991">
        <v>2034</v>
      </c>
    </row>
    <row xmlns:x14ac="http://schemas.microsoft.com/office/spreadsheetml/2009/9/ac" r="22" x14ac:dyDescent="0.2">
      <c r="B22" s="865">
        <v>2017</v>
      </c>
      <c r="C22" s="992">
        <v>5879</v>
      </c>
      <c r="D22" s="993">
        <v>47.336997985839844</v>
      </c>
      <c r="E22" s="994">
        <v>551</v>
      </c>
      <c r="F22" s="995">
        <v>2869</v>
      </c>
      <c r="G22" s="996">
        <v>2459</v>
      </c>
    </row>
    <row xmlns:x14ac="http://schemas.microsoft.com/office/spreadsheetml/2009/9/ac" r="23" x14ac:dyDescent="0.2">
      <c r="B23" s="871">
        <v>2018</v>
      </c>
      <c r="C23" s="1017">
        <v>5638</v>
      </c>
      <c r="D23" s="998">
        <v>47.722999572753906</v>
      </c>
      <c r="E23" s="999">
        <v>580</v>
      </c>
      <c r="F23" s="1000">
        <v>2725</v>
      </c>
      <c r="G23" s="1018">
        <v>2333</v>
      </c>
    </row>
    <row xmlns:x14ac="http://schemas.microsoft.com/office/spreadsheetml/2009/9/ac" r="24" x14ac:dyDescent="0.2">
      <c r="B24" s="877">
        <v>2019</v>
      </c>
      <c r="C24" s="1019">
        <v>5577</v>
      </c>
      <c r="D24" s="1003">
        <v>48.116001129150391</v>
      </c>
      <c r="E24" s="1004">
        <v>596</v>
      </c>
      <c r="F24" s="1005">
        <v>2578</v>
      </c>
      <c r="G24" s="1020">
        <v>2403</v>
      </c>
    </row>
    <row xmlns:x14ac="http://schemas.microsoft.com/office/spreadsheetml/2009/9/ac" r="25" x14ac:dyDescent="0.2">
      <c r="B25" s="883">
        <v>2020</v>
      </c>
      <c r="C25" s="1021">
        <v>5456</v>
      </c>
      <c r="D25" s="1008">
        <v>48.514999389648438</v>
      </c>
      <c r="E25" s="1009">
        <v>547</v>
      </c>
      <c r="F25" s="1010">
        <v>2440</v>
      </c>
      <c r="G25" s="1022">
        <v>2469</v>
      </c>
    </row>
    <row xmlns:x14ac="http://schemas.microsoft.com/office/spreadsheetml/2009/9/ac" r="26" x14ac:dyDescent="0.2">
      <c r="B26" s="889">
        <v>2021</v>
      </c>
      <c r="C26" s="1012">
        <v>5408</v>
      </c>
      <c r="D26" s="1013">
        <v>48.919998168945313</v>
      </c>
      <c r="E26" s="1014">
        <v>484</v>
      </c>
      <c r="F26" s="1015">
        <v>2263</v>
      </c>
      <c r="G26" s="1016">
        <v>2661</v>
      </c>
    </row>
    <row xmlns:x14ac="http://schemas.microsoft.com/office/spreadsheetml/2009/9/ac" r="27" x14ac:dyDescent="0.2">
      <c r="B27" s="895">
        <v>2022</v>
      </c>
      <c r="C27" s="896">
        <v>5252</v>
      </c>
      <c r="D27" s="897">
        <v>49.331001281738281</v>
      </c>
      <c r="E27" s="898">
        <v>462</v>
      </c>
      <c r="F27" s="899">
        <v>2116</v>
      </c>
      <c r="G27" s="900">
        <v>2674</v>
      </c>
    </row>
    <row xmlns:x14ac="http://schemas.microsoft.com/office/spreadsheetml/2009/9/ac" r="28" x14ac:dyDescent="0.2">
      <c r="B28" s="901">
        <v>2023</v>
      </c>
      <c r="C28" s="902">
        <v>5081</v>
      </c>
      <c r="D28" s="903">
        <v>49.748001098632813</v>
      </c>
      <c r="E28" s="904">
        <v>467</v>
      </c>
      <c r="F28" s="905">
        <v>2033</v>
      </c>
      <c r="G28" s="906">
        <v>2581</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243</v>
      </c>
    </row>
    <row xmlns:x14ac="http://schemas.microsoft.com/office/spreadsheetml/2009/9/ac" r="39" x14ac:dyDescent="0.2">
      <c r="B39" s="1024"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C5F5-0FBC-49D5-B243-4CD885864BB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8" t="s">
        <v>219</v>
      </c>
      <c r="C2" s="558"/>
    </row>
    <row xmlns:x14ac="http://schemas.microsoft.com/office/spreadsheetml/2009/9/ac" r="3" ht="6" customHeight="true" x14ac:dyDescent="0.25">
      <c r="B3" s="353"/>
    </row>
    <row xmlns:x14ac="http://schemas.microsoft.com/office/spreadsheetml/2009/9/ac" r="4" ht="30" customHeight="true" x14ac:dyDescent="0.25">
      <c r="B4" s="355" t="s">
        <v>220</v>
      </c>
      <c r="C4" s="356" t="s">
        <v>221</v>
      </c>
    </row>
    <row xmlns:x14ac="http://schemas.microsoft.com/office/spreadsheetml/2009/9/ac" r="5" ht="30" customHeight="true" x14ac:dyDescent="0.25">
      <c r="B5" s="355" t="s">
        <v>48</v>
      </c>
      <c r="C5" s="356" t="s">
        <v>222</v>
      </c>
    </row>
    <row xmlns:x14ac="http://schemas.microsoft.com/office/spreadsheetml/2009/9/ac" r="6" ht="30" customHeight="true" x14ac:dyDescent="0.25">
      <c r="B6" s="355" t="s">
        <v>223</v>
      </c>
      <c r="C6" s="356" t="s">
        <v>224</v>
      </c>
    </row>
    <row xmlns:x14ac="http://schemas.microsoft.com/office/spreadsheetml/2009/9/ac" r="7" ht="30" customHeight="true" x14ac:dyDescent="0.25">
      <c r="B7" s="355" t="s">
        <v>225</v>
      </c>
      <c r="C7" s="356" t="s">
        <v>226</v>
      </c>
    </row>
    <row xmlns:x14ac="http://schemas.microsoft.com/office/spreadsheetml/2009/9/ac" r="8" ht="30" customHeight="true" x14ac:dyDescent="0.25">
      <c r="B8" s="355" t="s">
        <v>145</v>
      </c>
      <c r="C8" s="356" t="s">
        <v>227</v>
      </c>
    </row>
    <row xmlns:x14ac="http://schemas.microsoft.com/office/spreadsheetml/2009/9/ac" r="9" ht="30" customHeight="true" x14ac:dyDescent="0.25">
      <c r="B9" s="355" t="s">
        <v>228</v>
      </c>
      <c r="C9" s="356" t="s">
        <v>229</v>
      </c>
    </row>
    <row xmlns:x14ac="http://schemas.microsoft.com/office/spreadsheetml/2009/9/ac" r="10" ht="30" customHeight="true" x14ac:dyDescent="0.25">
      <c r="B10" s="355" t="s">
        <v>149</v>
      </c>
      <c r="C10" s="356" t="s">
        <v>230</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231</v>
      </c>
    </row>
    <row xmlns:x14ac="http://schemas.microsoft.com/office/spreadsheetml/2009/9/ac" r="13" x14ac:dyDescent="0.25">
      <c r="B13" s="360" t="s">
        <v>238</v>
      </c>
    </row>
    <row xmlns:x14ac="http://schemas.microsoft.com/office/spreadsheetml/2009/9/ac" r="14" x14ac:dyDescent="0.25">
      <c r="B14" s="362" t="s">
        <v>232</v>
      </c>
    </row>
    <row xmlns:x14ac="http://schemas.microsoft.com/office/spreadsheetml/2009/9/ac" r="15" ht="76.5" customHeight="true" x14ac:dyDescent="0.25">
      <c r="B15" s="559" t="s">
        <v>233</v>
      </c>
      <c r="C15" s="55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CD657-0FAB-4AEB-AC85-62C48F71043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1" customWidth="true"/>
    <col min="2" max="2" width="12.375" style="561" customWidth="true"/>
    <col min="3" max="8" width="9" style="561" customWidth="true"/>
    <col min="9" max="9" width="12.375" style="561" customWidth="true"/>
    <col min="10" max="15" width="9" style="561" customWidth="true"/>
    <col min="16" max="16" width="12.375" style="561" customWidth="true"/>
    <col min="17" max="22" width="9" style="561" customWidth="true"/>
    <col min="23" max="38" width="9" style="561"/>
    <col min="39" max="16384" width="9" style="569"/>
  </cols>
  <sheetData>
    <row xmlns:x14ac="http://schemas.microsoft.com/office/spreadsheetml/2009/9/ac" r="1" s="561" customFormat="true" x14ac:dyDescent="0.2">
      <c r="A1" s="560" t="s">
        <v>151</v>
      </c>
      <c r="B1" s="560"/>
      <c r="C1" s="560"/>
      <c r="D1" s="560"/>
      <c r="E1" s="560"/>
      <c r="F1" s="560"/>
      <c r="G1" s="560"/>
      <c r="H1" s="560"/>
      <c r="I1" s="560"/>
      <c r="J1" s="560"/>
      <c r="K1" s="560"/>
      <c r="L1" s="560"/>
      <c r="M1" s="560"/>
      <c r="N1" s="560"/>
      <c r="O1" s="560"/>
      <c r="P1" s="560"/>
      <c r="Q1" s="560"/>
      <c r="R1" s="560"/>
      <c r="S1" s="560"/>
      <c r="T1" s="560"/>
      <c r="U1" s="560"/>
      <c r="V1" s="560"/>
    </row>
    <row xmlns:x14ac="http://schemas.microsoft.com/office/spreadsheetml/2009/9/ac" r="2" s="561" customFormat="true" x14ac:dyDescent="0.2">
      <c r="A2" s="560"/>
      <c r="B2" s="560"/>
      <c r="C2" s="560"/>
      <c r="D2" s="560"/>
      <c r="E2" s="560"/>
      <c r="F2" s="560"/>
      <c r="G2" s="560"/>
      <c r="H2" s="560"/>
      <c r="I2" s="560"/>
      <c r="J2" s="560"/>
      <c r="K2" s="560"/>
      <c r="L2" s="560"/>
      <c r="M2" s="560"/>
      <c r="N2" s="560"/>
      <c r="O2" s="560"/>
      <c r="P2" s="560"/>
      <c r="Q2" s="560"/>
      <c r="R2" s="560"/>
      <c r="S2" s="560"/>
      <c r="T2" s="560"/>
      <c r="U2" s="560"/>
      <c r="V2" s="560"/>
    </row>
    <row xmlns:x14ac="http://schemas.microsoft.com/office/spreadsheetml/2009/9/ac" r="3" s="561" customFormat="true" ht="18" x14ac:dyDescent="0.2">
      <c r="A3" s="562"/>
      <c r="B3" s="562"/>
      <c r="C3" s="562"/>
      <c r="D3" s="562"/>
      <c r="E3" s="562"/>
      <c r="F3" s="562"/>
      <c r="G3" s="562"/>
      <c r="H3" s="562"/>
      <c r="I3" s="562"/>
      <c r="J3" s="562"/>
      <c r="K3" s="562"/>
      <c r="L3" s="562"/>
      <c r="M3" s="562"/>
      <c r="N3" s="562"/>
      <c r="O3" s="562"/>
      <c r="P3" s="562"/>
      <c r="Q3" s="562"/>
      <c r="R3" s="562"/>
      <c r="S3" s="562"/>
      <c r="T3" s="562"/>
      <c r="U3" s="562"/>
      <c r="V3" s="562"/>
    </row>
    <row xmlns:x14ac="http://schemas.microsoft.com/office/spreadsheetml/2009/9/ac" r="4" ht="15.75" x14ac:dyDescent="0.25">
      <c r="B4" s="563" t="s">
        <v>13</v>
      </c>
      <c r="E4" s="564"/>
      <c r="I4" s="565" t="s">
        <v>14</v>
      </c>
      <c r="P4" s="566" t="s">
        <v>15</v>
      </c>
    </row>
    <row xmlns:x14ac="http://schemas.microsoft.com/office/spreadsheetml/2009/9/ac" r="6" x14ac:dyDescent="0.2">
      <c r="G6" s="567"/>
      <c r="H6" s="567"/>
      <c r="I6" s="567"/>
      <c r="K6" s="567"/>
      <c r="L6" s="567"/>
    </row>
    <row xmlns:x14ac="http://schemas.microsoft.com/office/spreadsheetml/2009/9/ac" r="7" ht="15.75" x14ac:dyDescent="0.2">
      <c r="G7" s="567"/>
      <c r="H7" s="567"/>
      <c r="I7" s="567"/>
      <c r="K7" s="568"/>
      <c r="L7" s="567"/>
    </row>
    <row xmlns:x14ac="http://schemas.microsoft.com/office/spreadsheetml/2009/9/ac" r="8" x14ac:dyDescent="0.2">
      <c r="G8" s="567"/>
      <c r="H8" s="567"/>
      <c r="I8" s="567"/>
      <c r="K8" s="567"/>
      <c r="L8" s="567"/>
    </row>
    <row xmlns:x14ac="http://schemas.microsoft.com/office/spreadsheetml/2009/9/ac" r="9" x14ac:dyDescent="0.2">
      <c r="G9" s="567"/>
      <c r="H9" s="567"/>
      <c r="I9" s="567"/>
      <c r="K9" s="567"/>
      <c r="L9" s="567"/>
    </row>
    <row xmlns:x14ac="http://schemas.microsoft.com/office/spreadsheetml/2009/9/ac" r="10" x14ac:dyDescent="0.2">
      <c r="G10" s="567"/>
      <c r="H10" s="567"/>
      <c r="I10" s="567"/>
      <c r="K10" s="567"/>
      <c r="L10" s="567"/>
    </row>
    <row xmlns:x14ac="http://schemas.microsoft.com/office/spreadsheetml/2009/9/ac" r="11" x14ac:dyDescent="0.2">
      <c r="G11" s="567"/>
      <c r="H11" s="567"/>
      <c r="I11" s="567"/>
      <c r="K11" s="567"/>
      <c r="L11" s="567"/>
    </row>
    <row xmlns:x14ac="http://schemas.microsoft.com/office/spreadsheetml/2009/9/ac" r="12" x14ac:dyDescent="0.2">
      <c r="G12" s="567"/>
      <c r="H12" s="567"/>
      <c r="I12" s="567"/>
      <c r="K12" s="567"/>
      <c r="L12" s="567"/>
    </row>
    <row xmlns:x14ac="http://schemas.microsoft.com/office/spreadsheetml/2009/9/ac" r="13" x14ac:dyDescent="0.2">
      <c r="G13" s="567"/>
      <c r="H13" s="567"/>
      <c r="I13" s="567"/>
      <c r="K13" s="567"/>
      <c r="L13" s="567"/>
    </row>
    <row xmlns:x14ac="http://schemas.microsoft.com/office/spreadsheetml/2009/9/ac" r="14" x14ac:dyDescent="0.2">
      <c r="G14" s="567"/>
      <c r="H14" s="567"/>
      <c r="I14" s="567"/>
      <c r="K14" s="567"/>
      <c r="L14" s="567"/>
    </row>
    <row xmlns:x14ac="http://schemas.microsoft.com/office/spreadsheetml/2009/9/ac" r="15" x14ac:dyDescent="0.2">
      <c r="G15" s="567"/>
      <c r="H15" s="567"/>
      <c r="I15" s="567"/>
      <c r="K15" s="567"/>
      <c r="L15" s="567"/>
    </row>
    <row xmlns:x14ac="http://schemas.microsoft.com/office/spreadsheetml/2009/9/ac" r="16" x14ac:dyDescent="0.2">
      <c r="G16" s="567"/>
      <c r="H16" s="567"/>
      <c r="I16" s="567"/>
      <c r="K16" s="567"/>
      <c r="L16" s="567"/>
    </row>
    <row xmlns:x14ac="http://schemas.microsoft.com/office/spreadsheetml/2009/9/ac" r="17" x14ac:dyDescent="0.2">
      <c r="G17" s="567"/>
      <c r="H17" s="567"/>
      <c r="I17" s="567"/>
      <c r="K17" s="567"/>
      <c r="L17" s="567"/>
    </row>
    <row xmlns:x14ac="http://schemas.microsoft.com/office/spreadsheetml/2009/9/ac" r="18" x14ac:dyDescent="0.2">
      <c r="G18" s="567"/>
      <c r="H18" s="567"/>
      <c r="I18" s="567"/>
      <c r="K18" s="567"/>
      <c r="L18" s="567"/>
    </row>
    <row xmlns:x14ac="http://schemas.microsoft.com/office/spreadsheetml/2009/9/ac" r="19" x14ac:dyDescent="0.2">
      <c r="G19" s="567"/>
      <c r="H19" s="567"/>
      <c r="I19" s="567"/>
      <c r="K19" s="567"/>
      <c r="L19" s="567"/>
    </row>
    <row xmlns:x14ac="http://schemas.microsoft.com/office/spreadsheetml/2009/9/ac" r="20" x14ac:dyDescent="0.2">
      <c r="G20" s="567"/>
      <c r="H20" s="567"/>
      <c r="I20" s="567"/>
      <c r="K20" s="567"/>
      <c r="L20" s="567"/>
    </row>
    <row xmlns:x14ac="http://schemas.microsoft.com/office/spreadsheetml/2009/9/ac" r="21" x14ac:dyDescent="0.2">
      <c r="G21" s="567"/>
      <c r="H21" s="567"/>
      <c r="I21" s="567"/>
      <c r="K21" s="567"/>
      <c r="L21" s="567"/>
    </row>
    <row xmlns:x14ac="http://schemas.microsoft.com/office/spreadsheetml/2009/9/ac" r="23" x14ac:dyDescent="0.2">
      <c r="B23" s="570"/>
    </row>
    <row xmlns:x14ac="http://schemas.microsoft.com/office/spreadsheetml/2009/9/ac" r="25" x14ac:dyDescent="0.2">
      <c r="B25" s="571"/>
      <c r="C25" s="571" t="str">
        <f>+IF(OR((C28="National*"),(D28="Urban*"),(E28="Rural*"),(F28="Pre-primary*"),(G28="Primary*"),(H28="Secondary^"),(C28="National*^"),(D28="Urban*^"),(E28="Rural*^"),(F28="Pre-primary*^"),(G28="Primary*^"),(H28="Secondary*^")),"*No basic service estimate available","")</f>
        <v>*No basic service estimate available</v>
      </c>
      <c r="J25" s="571" t="str">
        <f>+IF(OR((J28="National*"),(K28="Urban*"),(L28="Rural*"),(M28="Pre-primary*"),(N28="Primary*"),(O28="Secondary^"),(J28="National*^"),(K28="Urban*^"),(L28="Rural*^"),(M28="Pre-primary*^"),(N28="Primary*^"),(O28="Secondary*^")),"*No basic service estimate available","")</f>
        <v>*No basic service estimate available</v>
      </c>
      <c r="Q25" s="57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0"/>
      <c r="C26" s="571" t="str">
        <f>+IF(OR((C28="National*^"),(D28="Urban*^"),(E28="Rural*^"),(F28="Pre-primary*^"),(G28="Primary*^"),(H28="Secondary*^")),"^Facilities that cannot be classified as improved or unimproved are treated as limited","")</f>
        <v/>
      </c>
      <c r="J26" s="571" t="str">
        <f>+IF(OR((J28="National*^"),(K28="Urban*^"),(L28="Rural*^"),(M28="Pre-primary*^"),(N28="Primary*^"),(O28="Secondary*^")),"^Facilities that cannot be classified as improved or unimproved are treated as limited","")</f>
        <v/>
      </c>
      <c r="Q26" s="571" t="str">
        <f>+IF(OR((Q28="National*^"),(R28="Urban*^"),(S28="Rural*^"),(T28="Pre-primary*^"),(U28="Primary*^"),(V28="Secondary*^")),"^Facilities that cannot be classified as having water or not are treated as limited","")</f>
        <v/>
      </c>
    </row>
    <row xmlns:x14ac="http://schemas.microsoft.com/office/spreadsheetml/2009/9/ac" r="27" x14ac:dyDescent="0.2">
      <c r="B27" s="572" t="str">
        <f>+Introduction!C7</f>
        <v>British Virgin Islands</v>
      </c>
      <c r="C27" s="573" t="s">
        <v>201</v>
      </c>
      <c r="D27" s="573"/>
      <c r="E27" s="573"/>
      <c r="F27" s="573"/>
      <c r="G27" s="573"/>
      <c r="H27" s="573"/>
      <c r="I27" s="574" t="str">
        <f>+B27</f>
        <v>British Virgin Islands</v>
      </c>
      <c r="J27" s="575" t="s">
        <v>14</v>
      </c>
      <c r="K27" s="576"/>
      <c r="L27" s="576"/>
      <c r="M27" s="576"/>
      <c r="N27" s="576"/>
      <c r="O27" s="576"/>
      <c r="P27" s="577" t="str">
        <f>+B27</f>
        <v>British Virgin Islands</v>
      </c>
      <c r="Q27" s="578" t="s">
        <v>15</v>
      </c>
      <c r="R27" s="578"/>
      <c r="S27" s="578"/>
      <c r="T27" s="578"/>
      <c r="U27" s="578"/>
      <c r="V27" s="579"/>
      <c r="AM27" s="561"/>
      <c r="AN27" s="561"/>
      <c r="AO27" s="561"/>
      <c r="AP27" s="561"/>
      <c r="AQ27" s="561"/>
      <c r="AR27" s="561"/>
      <c r="AS27" s="561"/>
      <c r="AT27" s="561"/>
      <c r="AU27" s="561"/>
    </row>
    <row xmlns:x14ac="http://schemas.microsoft.com/office/spreadsheetml/2009/9/ac" r="28" x14ac:dyDescent="0.2">
      <c r="B28" s="580"/>
      <c r="C28" s="581" t="str">
        <f>IF(AND(C30=0.0000000001,C31=0.0000000001,C32=0.0000000001), "National*",IF(AND(C30=0.0000000001,ISNUMBER(C32)),"National*", "National"))</f>
        <v>National</v>
      </c>
      <c r="D28" s="582" t="str">
        <f>IF(AND(D30=0.0000000001,D31=0.0000000001,D32=0.0000000001), "Urban*",IF(AND(D30=0.0000000001,ISNUMBER(D32)),"Urban*", "Urban"))</f>
        <v>Urban*</v>
      </c>
      <c r="E28" s="582" t="str">
        <f>IF(AND(E30=0.0000000001,E31=0.0000000001,E32=0.0000000001), "Rural*",IF(AND(E30=0.0000000001,ISNUMBER(E32)),"Rural*", "Rural"))</f>
        <v>Rural*</v>
      </c>
      <c r="F28" s="582" t="str">
        <f>IF(AND(F30=0.0000000001,F31=0.0000000001,F32=0.0000000001), "Pre-primary*",IF(AND(F30=0.0000000001,ISNUMBER(F32)),"Pre-primary*", "Pre-primary"))</f>
        <v>Pre-primary*</v>
      </c>
      <c r="G28" s="582" t="str">
        <f>IF(AND(G30=0.0000000001,G31=0.0000000001,G32=0.0000000001), "Primary*",IF(AND(G30=0.0000000001,ISNUMBER(G32)),"Primary*", "Primary"))</f>
        <v>Primary</v>
      </c>
      <c r="H28" s="582" t="str">
        <f>IF(AND(H30=0.0000000001,H31=0.0000000001,H32=0.0000000001), "Secondary*",IF(AND(H30=0.0000000001,ISNUMBER(H32)),"Secondary*", "Secondary"))</f>
        <v>Secondary</v>
      </c>
      <c r="I28" s="580"/>
      <c r="J28" s="583" t="str">
        <f>IF(AND(J30=0.0000000001,J31=0.0000000001,J32=0.0000000001), "National*",IF(AND(J30=0.0000000001,ISNUMBER(J32)),"National*", "National"))</f>
        <v>National</v>
      </c>
      <c r="K28" s="582" t="str">
        <f>IF(AND(K30=0.0000000001,K31=0.0000000001,K32=0.0000000001), "Urban*",IF(AND(K30=0.0000000001,ISNUMBER(K32)),"Urban*", "Urban"))</f>
        <v>Urban*</v>
      </c>
      <c r="L28" s="582" t="str">
        <f>IF(AND(L30=0.0000000001,L31=0.0000000001,L32=0.0000000001), "Rural*",IF(AND(L30=0.0000000001,ISNUMBER(L32)),"Rural*", "Rural"))</f>
        <v>Rural*</v>
      </c>
      <c r="M28" s="582" t="str">
        <f>IF(AND(M30=0.0000000001,M31=0.0000000001,M32=0.0000000001), "Pre-primary*",IF(AND(M30=0.0000000001,ISNUMBER(M32)),"Pre-primary*", "Pre-primary"))</f>
        <v>Pre-primary*</v>
      </c>
      <c r="N28" s="582" t="str">
        <f>IF(AND(N30=0.0000000001,N31=0.0000000001,N32=0.0000000001), "Primary*",IF(AND(N30=0.0000000001,ISNUMBER(N32)),"Primary*", "Primary"))</f>
        <v>Primary</v>
      </c>
      <c r="O28" s="582" t="str">
        <f>IF(AND(O30=0.0000000001,O31=0.0000000001,O32=0.0000000001), "Secondary*",IF(AND(O30=0.0000000001,ISNUMBER(O32)),"Secondary*", "Secondary"))</f>
        <v>Secondary</v>
      </c>
      <c r="P28" s="584"/>
      <c r="Q28" s="585" t="str">
        <f>IF(AND(Q30=0.0000000001,Q31=0.0000000001,Q32=0.0000000001), "National*",IF(AND(Q30=0.0000000001,ISNUMBER(Q32)),"National*", "National"))</f>
        <v>National</v>
      </c>
      <c r="R28" s="582" t="str">
        <f>IF(AND(R30=0.0000000001,R31=0.0000000001,R32=0.0000000001), "Urban*",IF(AND(R30=0.0000000001,ISNUMBER(R32)),"Urban*", "Urban"))</f>
        <v>Urban*</v>
      </c>
      <c r="S28" s="582" t="str">
        <f>IF(AND(S30=0.0000000001,S31=0.0000000001,S32=0.0000000001), "Rural*",IF(AND(S30=0.0000000001,ISNUMBER(S32)),"Rural*", "Rural"))</f>
        <v>Rural*</v>
      </c>
      <c r="T28" s="582" t="str">
        <f>IF(AND(T30=0.0000000001,T31=0.0000000001,T32=0.0000000001), "Pre-primary*",IF(AND(T30=0.0000000001,ISNUMBER(T32)),"Pre-primary*", "Pre-primary"))</f>
        <v>Pre-primary*</v>
      </c>
      <c r="U28" s="582" t="str">
        <f>IF(AND(U30=0.0000000001,U31=0.0000000001,U32=0.0000000001), "Primary*",IF(AND(U30=0.0000000001,ISNUMBER(U32)),"Primary*", "Primary"))</f>
        <v>Primary</v>
      </c>
      <c r="V28" s="586" t="str">
        <f>IF(AND(V30=0.0000000001,V31=0.0000000001,V32=0.0000000001), "Secondary*",IF(AND(V30=0.0000000001,ISNUMBER(V32)),"Secondary*", "Secondary"))</f>
        <v>Secondary</v>
      </c>
      <c r="AM28" s="561"/>
      <c r="AN28" s="561"/>
      <c r="AO28" s="561"/>
      <c r="AP28" s="561"/>
      <c r="AQ28" s="561"/>
      <c r="AR28" s="561"/>
      <c r="AS28" s="561"/>
      <c r="AT28" s="561"/>
      <c r="AU28" s="561"/>
    </row>
    <row xmlns:x14ac="http://schemas.microsoft.com/office/spreadsheetml/2009/9/ac" r="29" ht="15.75" thickBot="true" x14ac:dyDescent="0.25">
      <c r="B29" s="580"/>
      <c r="C29" s="587">
        <f>IF(ISNUMBER(Regressions!B4), Regressions!B4, "-")</f>
        <v>2023</v>
      </c>
      <c r="D29" s="588">
        <f>C29</f>
        <v>2023</v>
      </c>
      <c r="E29" s="588">
        <f>D29</f>
        <v>2023</v>
      </c>
      <c r="F29" s="588">
        <f>E29</f>
        <v>2023</v>
      </c>
      <c r="G29" s="588">
        <f>F29</f>
        <v>2023</v>
      </c>
      <c r="H29" s="588">
        <f>F29</f>
        <v>2023</v>
      </c>
      <c r="I29" s="580"/>
      <c r="J29" s="589">
        <f>IF(ISNUMBER(Regressions!K4), Regressions!K4, "-")</f>
        <v>2023</v>
      </c>
      <c r="K29" s="590">
        <f>J29</f>
        <v>2023</v>
      </c>
      <c r="L29" s="590">
        <f>K29</f>
        <v>2023</v>
      </c>
      <c r="M29" s="590">
        <f>L29</f>
        <v>2023</v>
      </c>
      <c r="N29" s="590">
        <f>M29</f>
        <v>2023</v>
      </c>
      <c r="O29" s="590">
        <f>M29</f>
        <v>2023</v>
      </c>
      <c r="P29" s="584"/>
      <c r="Q29" s="591">
        <f>IF(ISNUMBER(Regressions!T4), Regressions!T4, "-")</f>
        <v>2023</v>
      </c>
      <c r="R29" s="592">
        <f>Q29</f>
        <v>2023</v>
      </c>
      <c r="S29" s="592">
        <f>R29</f>
        <v>2023</v>
      </c>
      <c r="T29" s="592">
        <f>S29</f>
        <v>2023</v>
      </c>
      <c r="U29" s="592">
        <f>T29</f>
        <v>2023</v>
      </c>
      <c r="V29" s="593">
        <f>T29</f>
        <v>2023</v>
      </c>
      <c r="AM29" s="561"/>
      <c r="AN29" s="561"/>
      <c r="AO29" s="561"/>
      <c r="AP29" s="561"/>
      <c r="AQ29" s="561"/>
      <c r="AR29" s="561"/>
      <c r="AS29" s="561"/>
      <c r="AT29" s="561"/>
      <c r="AU29" s="561"/>
    </row>
    <row xmlns:x14ac="http://schemas.microsoft.com/office/spreadsheetml/2009/9/ac" r="30" x14ac:dyDescent="0.2">
      <c r="B30" s="594" t="s">
        <v>154</v>
      </c>
      <c r="C30" s="595">
        <f>IF(ISNUMBER(Regressions!C4), Regressions!C4, 0.0000000001)</f>
        <v>96.982765009999994</v>
      </c>
      <c r="D30" s="595">
        <f>IF(ISNUMBER(Regressions!D4), Regressions!D4, 0.0000000001)</f>
        <v>1E-10</v>
      </c>
      <c r="E30" s="595">
        <f>IF(ISNUMBER(Regressions!E4), Regressions!E4, 0.0000000001)</f>
        <v>1E-10</v>
      </c>
      <c r="F30" s="595">
        <f>IF(ISNUMBER(Regressions!F4), Regressions!F4, 0.0000000001)</f>
        <v>1E-10</v>
      </c>
      <c r="G30" s="595">
        <f>IF(ISNUMBER(Regressions!G4), Regressions!G4, 0.0000000001)</f>
        <v>95.750914480000006</v>
      </c>
      <c r="H30" s="595">
        <f>IF(ISNUMBER(Regressions!H4), Regressions!H4, 0.0000000001)</f>
        <v>100</v>
      </c>
      <c r="I30" s="596" t="s">
        <v>154</v>
      </c>
      <c r="J30" s="595">
        <f>IF(ISNUMBER(Regressions!L4), Regressions!L4,0.0000000001)</f>
        <v>92.032592820000005</v>
      </c>
      <c r="K30" s="595">
        <f>IF(ISNUMBER(Regressions!M4), Regressions!M4,0.0000000001)</f>
        <v>1E-10</v>
      </c>
      <c r="L30" s="595">
        <f>IF(ISNUMBER(Regressions!N4), Regressions!N4,0.0000000001)</f>
        <v>1E-10</v>
      </c>
      <c r="M30" s="595">
        <f>IF(ISNUMBER(Regressions!O4), Regressions!O4,0.0000000001)</f>
        <v>1E-10</v>
      </c>
      <c r="N30" s="595">
        <f>IF(ISNUMBER(Regressions!P4), Regressions!P4,0.0000000001)</f>
        <v>95.750914480000006</v>
      </c>
      <c r="O30" s="595">
        <f>IF(ISNUMBER(Regressions!Q4), Regressions!Q4,0.0000000001)</f>
        <v>94.220394260000006</v>
      </c>
      <c r="P30" s="597" t="s">
        <v>154</v>
      </c>
      <c r="Q30" s="595">
        <f>IF(ISNUMBER(Regressions!U4), Regressions!U4,0.0000000001)</f>
        <v>96.387309470000005</v>
      </c>
      <c r="R30" s="595">
        <f>IF(ISNUMBER(Regressions!V4), Regressions!V4,0.0000000001)</f>
        <v>1E-10</v>
      </c>
      <c r="S30" s="595">
        <f>IF(ISNUMBER(Regressions!W4), Regressions!W4,0.0000000001)</f>
        <v>1E-10</v>
      </c>
      <c r="T30" s="595">
        <f>IF(ISNUMBER(Regressions!X4), Regressions!X4,0.0000000001)</f>
        <v>1E-10</v>
      </c>
      <c r="U30" s="595">
        <f>IF(ISNUMBER(Regressions!Y4), Regressions!Y4,0.0000000001)</f>
        <v>100</v>
      </c>
      <c r="V30" s="598">
        <f>IF(ISNUMBER(Regressions!Z4), Regressions!Z4,0.0000000001)</f>
        <v>88.060789580000005</v>
      </c>
      <c r="AM30" s="561"/>
      <c r="AN30" s="561"/>
      <c r="AO30" s="561"/>
      <c r="AP30" s="561"/>
      <c r="AQ30" s="561"/>
      <c r="AR30" s="561"/>
      <c r="AS30" s="561"/>
      <c r="AT30" s="561"/>
      <c r="AU30" s="561"/>
    </row>
    <row xmlns:x14ac="http://schemas.microsoft.com/office/spreadsheetml/2009/9/ac" r="31" x14ac:dyDescent="0.2">
      <c r="B31" s="599" t="s">
        <v>155</v>
      </c>
      <c r="C31" s="595">
        <f>IF(ISNUMBER(Regressions!C5), Regressions!C5, 0.0000000001)</f>
        <v>3.01723499</v>
      </c>
      <c r="D31" s="595">
        <f>IF(ISNUMBER(Regressions!D5), Regressions!D5, 0.0000000001)</f>
        <v>1E-10</v>
      </c>
      <c r="E31" s="595">
        <f>IF(ISNUMBER(Regressions!E5), Regressions!E5, 0.0000000001)</f>
        <v>1E-10</v>
      </c>
      <c r="F31" s="595">
        <f>IF(ISNUMBER(Regressions!F5), Regressions!F5, 0.0000000001)</f>
        <v>1E-10</v>
      </c>
      <c r="G31" s="595">
        <f>IF(ISNUMBER(Regressions!G5), Regressions!G5, 0.0000000001)</f>
        <v>4.2490855239999998</v>
      </c>
      <c r="H31" s="595">
        <f>IF(ISNUMBER(Regressions!H5), Regressions!H5, 0.0000000001)</f>
        <v>0</v>
      </c>
      <c r="I31" s="600" t="s">
        <v>155</v>
      </c>
      <c r="J31" s="595">
        <f>IF(ISNUMBER(Regressions!L5), Regressions!L5,0.0000000001)</f>
        <v>7.9674071839999998</v>
      </c>
      <c r="K31" s="595">
        <f>IF(ISNUMBER(Regressions!M5), Regressions!M5,0.0000000001)</f>
        <v>1E-10</v>
      </c>
      <c r="L31" s="595">
        <f>IF(ISNUMBER(Regressions!N5), Regressions!N5,0.0000000001)</f>
        <v>1E-10</v>
      </c>
      <c r="M31" s="595">
        <f>IF(ISNUMBER(Regressions!O5), Regressions!O5,0.0000000001)</f>
        <v>1E-10</v>
      </c>
      <c r="N31" s="595">
        <f>IF(ISNUMBER(Regressions!P5), Regressions!P5,0.0000000001)</f>
        <v>4.2490855239999998</v>
      </c>
      <c r="O31" s="595">
        <f>IF(ISNUMBER(Regressions!Q5), Regressions!Q5,0.0000000001)</f>
        <v>5.7796057369999998</v>
      </c>
      <c r="P31" s="601" t="s">
        <v>155</v>
      </c>
      <c r="Q31" s="595">
        <f>IF(ISNUMBER(Regressions!U5), Regressions!U5,0.0000000001)</f>
        <v>3.6126905310000001</v>
      </c>
      <c r="R31" s="595">
        <f>IF(ISNUMBER(Regressions!V5), Regressions!V5,0.0000000001)</f>
        <v>1E-10</v>
      </c>
      <c r="S31" s="595">
        <f>IF(ISNUMBER(Regressions!W5), Regressions!W5,0.0000000001)</f>
        <v>1E-10</v>
      </c>
      <c r="T31" s="595">
        <f>IF(ISNUMBER(Regressions!X5), Regressions!X5,0.0000000001)</f>
        <v>1E-10</v>
      </c>
      <c r="U31" s="595">
        <f>IF(ISNUMBER(Regressions!Y5), Regressions!Y5,0.0000000001)</f>
        <v>0</v>
      </c>
      <c r="V31" s="598">
        <f>IF(ISNUMBER(Regressions!Z5), Regressions!Z5,0.0000000001)</f>
        <v>11.93921042</v>
      </c>
      <c r="AM31" s="561"/>
      <c r="AN31" s="561"/>
      <c r="AO31" s="561"/>
      <c r="AP31" s="561"/>
      <c r="AQ31" s="561"/>
      <c r="AR31" s="561"/>
      <c r="AS31" s="561"/>
      <c r="AT31" s="561"/>
      <c r="AU31" s="561"/>
    </row>
    <row xmlns:x14ac="http://schemas.microsoft.com/office/spreadsheetml/2009/9/ac" r="32" x14ac:dyDescent="0.2">
      <c r="B32" s="599" t="s">
        <v>153</v>
      </c>
      <c r="C32" s="595">
        <f>IF(ISNUMBER(Regressions!C6), Regressions!C6, 0.0000000001)</f>
        <v>0</v>
      </c>
      <c r="D32" s="595">
        <f>IF(ISNUMBER(Regressions!D6), Regressions!D6, 0.0000000001)</f>
        <v>1E-10</v>
      </c>
      <c r="E32" s="595">
        <f>IF(ISNUMBER(Regressions!E6), Regressions!E6, 0.0000000001)</f>
        <v>1E-10</v>
      </c>
      <c r="F32" s="595">
        <f>IF(ISNUMBER(Regressions!F6), Regressions!F6, 0.0000000001)</f>
        <v>1E-10</v>
      </c>
      <c r="G32" s="595">
        <f>IF(ISNUMBER(Regressions!G6), Regressions!G6, 0.0000000001)</f>
        <v>0</v>
      </c>
      <c r="H32" s="595">
        <f>IF(ISNUMBER(Regressions!H6), Regressions!H6, 0.0000000001)</f>
        <v>0</v>
      </c>
      <c r="I32" s="602" t="s">
        <v>153</v>
      </c>
      <c r="J32" s="595">
        <f>IF(ISNUMBER(Regressions!L6), Regressions!L6,0.0000000001)</f>
        <v>0</v>
      </c>
      <c r="K32" s="595">
        <f>IF(ISNUMBER(Regressions!M6), Regressions!M6,0.0000000001)</f>
        <v>1E-10</v>
      </c>
      <c r="L32" s="595">
        <f>IF(ISNUMBER(Regressions!N6), Regressions!N6,0.0000000001)</f>
        <v>1E-10</v>
      </c>
      <c r="M32" s="595">
        <f>IF(ISNUMBER(Regressions!O6), Regressions!O6,0.0000000001)</f>
        <v>1E-10</v>
      </c>
      <c r="N32" s="595">
        <f>IF(ISNUMBER(Regressions!P6), Regressions!P6,0.0000000001)</f>
        <v>0</v>
      </c>
      <c r="O32" s="595">
        <f>IF(ISNUMBER(Regressions!Q6), Regressions!Q6,0.0000000001)</f>
        <v>0</v>
      </c>
      <c r="P32" s="603" t="s">
        <v>153</v>
      </c>
      <c r="Q32" s="595">
        <f>IF(ISNUMBER(Regressions!U6), Regressions!U6,0.0000000001)</f>
        <v>0</v>
      </c>
      <c r="R32" s="595">
        <f>IF(ISNUMBER(Regressions!V6), Regressions!V6,0.0000000001)</f>
        <v>1E-10</v>
      </c>
      <c r="S32" s="595">
        <f>IF(ISNUMBER(Regressions!W6), Regressions!W6,0.0000000001)</f>
        <v>1E-10</v>
      </c>
      <c r="T32" s="595">
        <f>IF(ISNUMBER(Regressions!X6), Regressions!X6,0.0000000001)</f>
        <v>1E-10</v>
      </c>
      <c r="U32" s="595">
        <f>IF(ISNUMBER(Regressions!Y6), Regressions!Y6,0.0000000001)</f>
        <v>0</v>
      </c>
      <c r="V32" s="598">
        <f>IF(ISNUMBER(Regressions!Z6), Regressions!Z6,0.0000000001)</f>
        <v>0</v>
      </c>
      <c r="AM32" s="561"/>
      <c r="AN32" s="561"/>
      <c r="AO32" s="561"/>
      <c r="AP32" s="561"/>
      <c r="AQ32" s="561"/>
      <c r="AR32" s="561"/>
      <c r="AS32" s="561"/>
      <c r="AT32" s="561"/>
      <c r="AU32" s="561"/>
    </row>
    <row xmlns:x14ac="http://schemas.microsoft.com/office/spreadsheetml/2009/9/ac" r="33" ht="15.75" thickBot="true" x14ac:dyDescent="0.25">
      <c r="B33" s="604" t="s">
        <v>202</v>
      </c>
      <c r="C33" s="605">
        <f>IF(ISNUMBER(Regressions!C7), Regressions!C7, 0.0000000001)</f>
        <v>0</v>
      </c>
      <c r="D33" s="605">
        <f>IF(ISNUMBER(Regressions!D7), Regressions!D7, 0.0000000001)</f>
        <v>100</v>
      </c>
      <c r="E33" s="605">
        <f>IF(ISNUMBER(Regressions!E7), Regressions!E7, 0.0000000001)</f>
        <v>100</v>
      </c>
      <c r="F33" s="605">
        <f>IF(ISNUMBER(Regressions!F7), Regressions!F7, 0.0000000001)</f>
        <v>100</v>
      </c>
      <c r="G33" s="605">
        <f>IF(ISNUMBER(Regressions!G7), Regressions!G7, 0.0000000001)</f>
        <v>0</v>
      </c>
      <c r="H33" s="605">
        <f>IF(ISNUMBER(Regressions!H7), Regressions!H7, 0.0000000001)</f>
        <v>0</v>
      </c>
      <c r="I33" s="606" t="s">
        <v>202</v>
      </c>
      <c r="J33" s="607">
        <f>IF(ISNUMBER(Regressions!L7), Regressions!L7,0.0000000001)</f>
        <v>0</v>
      </c>
      <c r="K33" s="605">
        <f>IF(ISNUMBER(Regressions!M7), Regressions!M7,0.0000000001)</f>
        <v>100</v>
      </c>
      <c r="L33" s="605">
        <f>IF(ISNUMBER(Regressions!N7), Regressions!N7,0.0000000001)</f>
        <v>100</v>
      </c>
      <c r="M33" s="605">
        <f>IF(ISNUMBER(Regressions!O7), Regressions!O7,0.0000000001)</f>
        <v>100</v>
      </c>
      <c r="N33" s="605">
        <f>IF(ISNUMBER(Regressions!P7), Regressions!P7,0.0000000001)</f>
        <v>0</v>
      </c>
      <c r="O33" s="605">
        <f>IF(ISNUMBER(Regressions!Q7), Regressions!Q7,0.0000000001)</f>
        <v>0</v>
      </c>
      <c r="P33" s="608" t="s">
        <v>202</v>
      </c>
      <c r="Q33" s="607">
        <f>IF(ISNUMBER(Regressions!U7), Regressions!U7,0.0000000001)</f>
        <v>0</v>
      </c>
      <c r="R33" s="607">
        <f>IF(ISNUMBER(Regressions!V7), Regressions!V7,0.0000000001)</f>
        <v>100</v>
      </c>
      <c r="S33" s="605">
        <f>IF(ISNUMBER(Regressions!W7), Regressions!W7,0.0000000001)</f>
        <v>100</v>
      </c>
      <c r="T33" s="605">
        <f>IF(ISNUMBER(Regressions!X7), Regressions!X7,0.0000000001)</f>
        <v>100</v>
      </c>
      <c r="U33" s="605">
        <f>IF(ISNUMBER(Regressions!Y7), Regressions!Y7,0.0000000001)</f>
        <v>0</v>
      </c>
      <c r="V33" s="609">
        <f>IF(ISNUMBER(Regressions!Z7), Regressions!Z7,0.0000000001)</f>
        <v>0</v>
      </c>
    </row>
    <row xmlns:x14ac="http://schemas.microsoft.com/office/spreadsheetml/2009/9/ac" r="34" x14ac:dyDescent="0.2">
      <c r="B34" s="610" t="s">
        <v>241</v>
      </c>
    </row>
    <row xmlns:x14ac="http://schemas.microsoft.com/office/spreadsheetml/2009/9/ac" r="35" ht="6" customHeight="true" x14ac:dyDescent="0.2"/>
    <row xmlns:x14ac="http://schemas.microsoft.com/office/spreadsheetml/2009/9/ac" r="36" s="561" customFormat="true" ht="50.1" customHeight="true" x14ac:dyDescent="0.2">
      <c r="B36" s="611" t="s">
        <v>34</v>
      </c>
      <c r="C36" s="612" t="s">
        <v>254</v>
      </c>
      <c r="D36" s="612"/>
      <c r="E36" s="612"/>
      <c r="F36" s="612"/>
      <c r="G36" s="612"/>
      <c r="H36" s="612"/>
      <c r="I36" s="611" t="s">
        <v>34</v>
      </c>
      <c r="J36" s="613" t="s">
        <v>255</v>
      </c>
      <c r="K36" s="614"/>
      <c r="L36" s="614"/>
      <c r="M36" s="614"/>
      <c r="N36" s="614"/>
      <c r="O36" s="614"/>
      <c r="P36" s="611" t="s">
        <v>34</v>
      </c>
      <c r="Q36" s="615" t="s">
        <v>256</v>
      </c>
      <c r="R36" s="615"/>
      <c r="S36" s="615"/>
      <c r="T36" s="615"/>
      <c r="U36" s="615"/>
      <c r="V36" s="615"/>
    </row>
    <row xmlns:x14ac="http://schemas.microsoft.com/office/spreadsheetml/2009/9/ac" r="37" ht="50.1" customHeight="true" x14ac:dyDescent="0.2">
      <c r="B37" s="611" t="s">
        <v>35</v>
      </c>
      <c r="C37" s="616" t="s">
        <v>257</v>
      </c>
      <c r="D37" s="616"/>
      <c r="E37" s="616"/>
      <c r="F37" s="616"/>
      <c r="G37" s="616"/>
      <c r="H37" s="616"/>
      <c r="I37" s="611" t="s">
        <v>35</v>
      </c>
      <c r="J37" s="616" t="s">
        <v>258</v>
      </c>
      <c r="K37" s="616"/>
      <c r="L37" s="616"/>
      <c r="M37" s="616"/>
      <c r="N37" s="616"/>
      <c r="O37" s="616"/>
      <c r="P37" s="611" t="s">
        <v>35</v>
      </c>
      <c r="Q37" s="616" t="s">
        <v>259</v>
      </c>
      <c r="R37" s="616"/>
      <c r="S37" s="616"/>
      <c r="T37" s="616"/>
      <c r="U37" s="616"/>
      <c r="V37" s="616"/>
    </row>
    <row xmlns:x14ac="http://schemas.microsoft.com/office/spreadsheetml/2009/9/ac" r="38" ht="50.1" customHeight="true" x14ac:dyDescent="0.2">
      <c r="B38" s="611" t="s">
        <v>36</v>
      </c>
      <c r="C38" s="617" t="s">
        <v>260</v>
      </c>
      <c r="D38" s="617"/>
      <c r="E38" s="617"/>
      <c r="F38" s="617"/>
      <c r="G38" s="617"/>
      <c r="H38" s="617"/>
      <c r="I38" s="611" t="s">
        <v>36</v>
      </c>
      <c r="J38" s="617" t="s">
        <v>261</v>
      </c>
      <c r="K38" s="617"/>
      <c r="L38" s="617"/>
      <c r="M38" s="617"/>
      <c r="N38" s="617"/>
      <c r="O38" s="617"/>
      <c r="P38" s="611" t="s">
        <v>36</v>
      </c>
      <c r="Q38" s="617" t="s">
        <v>262</v>
      </c>
      <c r="R38" s="617"/>
      <c r="S38" s="617"/>
      <c r="T38" s="617"/>
      <c r="U38" s="617"/>
      <c r="V38" s="617"/>
    </row>
    <row xmlns:x14ac="http://schemas.microsoft.com/office/spreadsheetml/2009/9/ac" r="39" ht="50.1" customHeight="true" x14ac:dyDescent="0.2">
      <c r="B39" s="611" t="s">
        <v>202</v>
      </c>
      <c r="C39" s="618" t="s">
        <v>263</v>
      </c>
      <c r="D39" s="618"/>
      <c r="E39" s="618"/>
      <c r="F39" s="618"/>
      <c r="G39" s="618"/>
      <c r="H39" s="618"/>
      <c r="I39" s="611" t="s">
        <v>202</v>
      </c>
      <c r="J39" s="618" t="s">
        <v>263</v>
      </c>
      <c r="K39" s="618"/>
      <c r="L39" s="618"/>
      <c r="M39" s="618"/>
      <c r="N39" s="618"/>
      <c r="O39" s="618"/>
      <c r="P39" s="611" t="s">
        <v>202</v>
      </c>
      <c r="Q39" s="618" t="s">
        <v>263</v>
      </c>
      <c r="R39" s="618"/>
      <c r="S39" s="618"/>
      <c r="T39" s="618"/>
      <c r="U39" s="618"/>
      <c r="V39" s="61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19" t="str">
        <f>+RIGHT('Data Summary'!A6,LEN('Data Summary'!A6)-9)</f>
        <v>UIS</v>
      </c>
      <c r="B6" s="32" t="str">
        <f>+IF(ISTEXT('Data Summary'!B6),'Data Summary'!B6,"")</f>
        <v>Other</v>
      </c>
      <c r="C6" s="318">
        <f>+VALUE('Data Summary'!C6)</f>
        <v>2016</v>
      </c>
      <c r="D6" s="85" t="e">
        <f>+IF(AND(ISNUMBER('Water Data'!D4),'Data Summary'!BS6="Yes"),100-'Water Data'!D4,NA())</f>
        <v>#N/A</v>
      </c>
      <c r="E6" s="85" t="e">
        <f>+IF(AND(ISNUMBER('Water Data'!D6),'Data Summary'!BT6="Yes"),'Water Data'!D6,NA())</f>
        <v>#N/A</v>
      </c>
      <c r="F6" s="85">
        <f>+IF(AND(ISNUMBER('Water Data'!D9),'Data Summary'!BU6="Yes"),'Water Data'!D9,NA())</f>
        <v>92.942973374745421</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t="e">
        <f>+IF(AND(ISNUMBER('Water Data'!I4),'Data Summary'!CH6="Yes"),100-'Water Data'!I4,NA())</f>
        <v>#N/A</v>
      </c>
      <c r="T6" s="85" t="e">
        <f>+IF(AND(ISNUMBER('Water Data'!I6),'Data Summary'!CI6="Yes"),'Water Data'!I6,NA())</f>
        <v>#N/A</v>
      </c>
      <c r="U6" s="85">
        <f>+IF(AND(ISNUMBER('Water Data'!I9),'Data Summary'!CJ6="Yes"),'Water Data'!I9,NA())</f>
        <v>84.271447694053577</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2017</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f ca="true">+IF(AND(ISNUMBER(OFFSET('Water Data'!$D$9,0,10*ROW('Water Data'!D1))),'Data Summary'!BU7="Yes"),OFFSET('Water Data'!$D$9,0,10*ROW('Water Data'!D1)),NA())</f>
        <v>92.742750041597333</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f ca="true">+IF(AND(ISNUMBER(OFFSET('Water Data'!$I$9,0,10*ROW('Water Data'!I1))),'Data Summary'!CJ7="Yes"),OFFSET('Water Data'!$I$9,0,10*ROW('Water Data'!I1)),NA())</f>
        <v>84.282496486486494</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f ca="true">+IF(AND(ISNUMBER(OFFSET('Hygiene Data'!$D$9,0,10*ROW('Hygiene Data'!D1))),'Data Summary'!DQ7="Yes"),OFFSET('Hygiene Data'!$D$9,0,10*ROW('Hygiene Data'!D1)),NA())</f>
        <v>90.032044559068225</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f ca="true">+IF(AND(ISNUMBER(OFFSET('Hygiene Data'!$H$9,0,10*ROW('Hygiene Data'!H1))),'Data Summary'!EC7="Yes"),OFFSET('Hygiene Data'!$H$9,0,10*ROW('Hygiene Data'!H1)),NA())</f>
        <v>81.481480000000005</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2018</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f ca="true">+IF(AND(ISNUMBER(OFFSET('Water Data'!$D$9,0,10*ROW('Water Data'!D2))),'Data Summary'!BU8="Yes"),OFFSET('Water Data'!$D$9,0,10*ROW('Water Data'!D2)),NA())</f>
        <v>93.822552250889686</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f ca="true">+IF(AND(ISNUMBER(OFFSET('Water Data'!$I$9,0,10*ROW('Water Data'!I2))),'Data Summary'!CJ8="Yes"),OFFSET('Water Data'!$I$9,0,10*ROW('Water Data'!I2)),NA())</f>
        <v>86.607145000000003</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93.822552250889686</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86.607145000000003</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f ca="true">+IF(AND(ISNUMBER(OFFSET('Hygiene Data'!$D$9,0,10*ROW('Hygiene Data'!D2))),'Data Summary'!DQ8="Yes"),OFFSET('Hygiene Data'!$D$9,0,10*ROW('Hygiene Data'!D2)),NA())</f>
        <v>93.822552250889686</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f ca="true">+IF(AND(ISNUMBER(OFFSET('Hygiene Data'!$I$9,0,10*ROW('Hygiene Data'!I2))),'Data Summary'!EF8="Yes"),OFFSET('Hygiene Data'!$I$9,0,10*ROW('Hygiene Data'!I2)),NA())</f>
        <v>86.607145000000003</v>
      </c>
    </row>
    <row xmlns:x14ac="http://schemas.microsoft.com/office/spreadsheetml/2009/9/ac" r="9" x14ac:dyDescent="0.2">
      <c r="A9" s="319" t="str">
        <f ca="true">+RIGHT('Data Summary'!A9,LEN('Data Summary'!A9)-9)</f>
        <v>UIS</v>
      </c>
      <c r="B9" s="32" t="str">
        <f ca="true">+IF(ISTEXT('Data Summary'!B9),'Data Summary'!B9,"")</f>
        <v>Other</v>
      </c>
      <c r="C9" s="318">
        <f ca="true">+VALUE('Data Summary'!C9)</f>
        <v>2019</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f ca="true">+IF(AND(ISNUMBER(OFFSET('Water Data'!$D$9,0,10*ROW('Water Data'!D3))),'Data Summary'!BU9="Yes"),OFFSET('Water Data'!$D$9,0,10*ROW('Water Data'!D3)),NA())</f>
        <v>93.538841484641637</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f ca="true">+IF(AND(ISNUMBER(OFFSET('Water Data'!$I$9,0,10*ROW('Water Data'!I3))),'Data Summary'!CJ9="Yes"),OFFSET('Water Data'!$I$9,0,10*ROW('Water Data'!I3)),NA())</f>
        <v>86.607145000000003</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93.538841484641637</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86.607145000000003</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f ca="true">+IF(AND(ISNUMBER(OFFSET('Hygiene Data'!$D$9,0,10*ROW('Hygiene Data'!D3))),'Data Summary'!DQ9="Yes"),OFFSET('Hygiene Data'!$D$9,0,10*ROW('Hygiene Data'!D3)),NA())</f>
        <v>93.538841484641637</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f ca="true">+IF(AND(ISNUMBER(OFFSET('Hygiene Data'!$I$9,0,10*ROW('Hygiene Data'!I3))),'Data Summary'!EF9="Yes"),OFFSET('Hygiene Data'!$I$9,0,10*ROW('Hygiene Data'!I3)),NA())</f>
        <v>86.607145000000003</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2020</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f ca="true">+IF(AND(ISNUMBER(OFFSET('Water Data'!$D$9,0,10*ROW('Water Data'!D4))),'Data Summary'!BU10="Yes"),OFFSET('Water Data'!$D$9,0,10*ROW('Water Data'!D4)),NA())</f>
        <v>89.455654321897299</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f ca="true">+IF(AND(ISNUMBER(OFFSET('Water Data'!$H$9,0,10*ROW('Water Data'!H4))),'Data Summary'!CG10="Yes"),OFFSET('Water Data'!$H$9,0,10*ROW('Water Data'!H4)),NA())</f>
        <v>92.307689999999994</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f ca="true">+IF(AND(ISNUMBER(OFFSET('Water Data'!$I$9,0,10*ROW('Water Data'!I4))),'Data Summary'!CJ10="Yes"),OFFSET('Water Data'!$I$9,0,10*ROW('Water Data'!I4)),NA())</f>
        <v>86.467807421027828</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89.455654321897299</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92.307689999999994</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86.467807421027828</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f ca="true">+IF(AND(ISNUMBER(OFFSET('Hygiene Data'!$D$9,0,10*ROW('Hygiene Data'!D4))),'Data Summary'!DQ10="Yes"),OFFSET('Hygiene Data'!$D$9,0,10*ROW('Hygiene Data'!D4)),NA())</f>
        <v>93.391254787013594</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f ca="true">+IF(AND(ISNUMBER(OFFSET('Hygiene Data'!$I$9,0,10*ROW('Hygiene Data'!I4))),'Data Summary'!EF10="Yes"),OFFSET('Hygiene Data'!$I$9,0,10*ROW('Hygiene Data'!I4)),NA())</f>
        <v>86.467807421027828</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2021</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2022</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40"/>
      <c r="I1" s="540"/>
      <c r="J1" s="540"/>
      <c r="K1" s="540"/>
      <c r="L1" s="540"/>
      <c r="M1" s="540"/>
      <c r="N1" s="540"/>
      <c r="O1" s="540"/>
      <c r="P1" s="540"/>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96.982765009999994</v>
      </c>
      <c r="D4" s="9"/>
      <c r="E4" s="9"/>
      <c r="F4" s="9"/>
      <c r="G4" s="9">
        <v>95.750914480000006</v>
      </c>
      <c r="H4" s="9">
        <v>100</v>
      </c>
      <c r="I4" s="149"/>
      <c r="J4" s="147" t="s">
        <v>34</v>
      </c>
      <c r="K4" s="9">
        <v>2023</v>
      </c>
      <c r="L4" s="9">
        <v>92.032592820000005</v>
      </c>
      <c r="M4" s="9"/>
      <c r="N4" s="9"/>
      <c r="O4" s="9"/>
      <c r="P4" s="9">
        <v>95.750914480000006</v>
      </c>
      <c r="Q4" s="9">
        <v>94.220394260000006</v>
      </c>
      <c r="R4" s="146"/>
      <c r="S4" s="147" t="s">
        <v>34</v>
      </c>
      <c r="T4" s="9">
        <v>2023</v>
      </c>
      <c r="U4" s="9">
        <v>96.387309470000005</v>
      </c>
      <c r="V4" s="9"/>
      <c r="W4" s="9"/>
      <c r="X4" s="9"/>
      <c r="Y4" s="9">
        <v>100</v>
      </c>
      <c r="Z4" s="9">
        <v>88.060789580000005</v>
      </c>
      <c r="AA4" s="146"/>
      <c r="AB4" s="146"/>
      <c r="AC4" s="146"/>
      <c r="AD4" s="146"/>
      <c r="AE4" s="146"/>
      <c r="AF4" s="146"/>
      <c r="AG4" s="146"/>
    </row>
    <row xmlns:x14ac="http://schemas.microsoft.com/office/spreadsheetml/2009/9/ac" r="5" ht="15.75" x14ac:dyDescent="0.25">
      <c r="A5" s="147" t="s">
        <v>35</v>
      </c>
      <c r="B5" s="9">
        <v>2023</v>
      </c>
      <c r="C5" s="9">
        <v>3.01723499</v>
      </c>
      <c r="D5" s="9"/>
      <c r="E5" s="9"/>
      <c r="F5" s="9"/>
      <c r="G5" s="9">
        <v>4.2490855239999998</v>
      </c>
      <c r="H5" s="9">
        <v>0</v>
      </c>
      <c r="I5" s="149"/>
      <c r="J5" s="147" t="s">
        <v>35</v>
      </c>
      <c r="K5" s="9">
        <v>2023</v>
      </c>
      <c r="L5" s="9">
        <v>7.9674071839999998</v>
      </c>
      <c r="M5" s="9"/>
      <c r="N5" s="9"/>
      <c r="O5" s="9"/>
      <c r="P5" s="9">
        <v>4.2490855239999998</v>
      </c>
      <c r="Q5" s="9">
        <v>5.7796057369999998</v>
      </c>
      <c r="R5" s="146"/>
      <c r="S5" s="147" t="s">
        <v>35</v>
      </c>
      <c r="T5" s="9">
        <v>2023</v>
      </c>
      <c r="U5" s="9">
        <v>3.6126905310000001</v>
      </c>
      <c r="V5" s="9"/>
      <c r="W5" s="9"/>
      <c r="X5" s="9"/>
      <c r="Y5" s="9">
        <v>0</v>
      </c>
      <c r="Z5" s="9">
        <v>11.93921042</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206</v>
      </c>
      <c r="B7" s="9">
        <v>2023</v>
      </c>
      <c r="C7" s="9">
        <v>0</v>
      </c>
      <c r="D7" s="9">
        <v>100</v>
      </c>
      <c r="E7" s="9">
        <v>100</v>
      </c>
      <c r="F7" s="9">
        <v>100</v>
      </c>
      <c r="G7" s="9">
        <v>0</v>
      </c>
      <c r="H7" s="9">
        <v>0</v>
      </c>
      <c r="I7" s="146"/>
      <c r="J7" s="151" t="s">
        <v>206</v>
      </c>
      <c r="K7" s="9">
        <v>2023</v>
      </c>
      <c r="L7" s="9">
        <v>0</v>
      </c>
      <c r="M7" s="9">
        <v>100</v>
      </c>
      <c r="N7" s="9">
        <v>100</v>
      </c>
      <c r="O7" s="9">
        <v>100</v>
      </c>
      <c r="P7" s="9">
        <v>0</v>
      </c>
      <c r="Q7" s="9">
        <v>0</v>
      </c>
      <c r="R7" s="146"/>
      <c r="S7" s="151" t="s">
        <v>206</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203</v>
      </c>
      <c r="K13" s="162" t="s">
        <v>166</v>
      </c>
      <c r="L13" s="162" t="s">
        <v>94</v>
      </c>
      <c r="M13" s="162" t="s">
        <v>95</v>
      </c>
      <c r="N13" s="162" t="s">
        <v>96</v>
      </c>
      <c r="O13" s="164" t="s">
        <v>97</v>
      </c>
      <c r="P13" s="164" t="s">
        <v>204</v>
      </c>
      <c r="Q13" s="162" t="s">
        <v>123</v>
      </c>
      <c r="R13" s="162" t="s">
        <v>157</v>
      </c>
      <c r="S13" s="165" t="s">
        <v>98</v>
      </c>
      <c r="T13" s="166" t="s">
        <v>99</v>
      </c>
      <c r="U13" s="166" t="s">
        <v>100</v>
      </c>
      <c r="V13" s="166" t="s">
        <v>205</v>
      </c>
    </row>
    <row xmlns:x14ac="http://schemas.microsoft.com/office/spreadsheetml/2009/9/ac" r="14" s="169" customFormat="true" ht="12" x14ac:dyDescent="0.2">
      <c r="A14" s="167" t="s">
        <v>208</v>
      </c>
      <c r="B14" s="9">
        <v>2000</v>
      </c>
      <c r="C14" s="168" t="s">
        <v>7</v>
      </c>
      <c r="D14" s="9">
        <v>4757</v>
      </c>
      <c r="E14" s="9">
        <v>100</v>
      </c>
      <c r="F14" s="9">
        <v>100</v>
      </c>
      <c r="G14" s="9"/>
      <c r="H14" s="9"/>
      <c r="I14" s="9">
        <v>0</v>
      </c>
      <c r="J14" s="9">
        <v>100</v>
      </c>
      <c r="K14" s="9">
        <v>100</v>
      </c>
      <c r="L14" s="9">
        <v>100</v>
      </c>
      <c r="M14" s="9">
        <v>100</v>
      </c>
      <c r="N14" s="9">
        <v>0</v>
      </c>
      <c r="O14" s="9">
        <v>0</v>
      </c>
      <c r="P14" s="9">
        <v>0</v>
      </c>
      <c r="Q14" s="9">
        <v>100</v>
      </c>
      <c r="R14" s="9">
        <v>100</v>
      </c>
      <c r="S14" s="9"/>
      <c r="T14" s="9"/>
      <c r="U14" s="9">
        <v>0</v>
      </c>
      <c r="V14" s="9">
        <v>100</v>
      </c>
    </row>
    <row xmlns:x14ac="http://schemas.microsoft.com/office/spreadsheetml/2009/9/ac" r="15" s="169" customFormat="true" ht="12" x14ac:dyDescent="0.2">
      <c r="A15" s="167" t="s">
        <v>208</v>
      </c>
      <c r="B15" s="9">
        <v>2001</v>
      </c>
      <c r="C15" s="168" t="s">
        <v>7</v>
      </c>
      <c r="D15" s="9">
        <v>4903</v>
      </c>
      <c r="E15" s="9">
        <v>100</v>
      </c>
      <c r="F15" s="9">
        <v>100</v>
      </c>
      <c r="G15" s="9"/>
      <c r="H15" s="9"/>
      <c r="I15" s="9">
        <v>0</v>
      </c>
      <c r="J15" s="9">
        <v>100</v>
      </c>
      <c r="K15" s="9">
        <v>100</v>
      </c>
      <c r="L15" s="9">
        <v>100</v>
      </c>
      <c r="M15" s="9">
        <v>100</v>
      </c>
      <c r="N15" s="9">
        <v>0</v>
      </c>
      <c r="O15" s="9">
        <v>0</v>
      </c>
      <c r="P15" s="9">
        <v>0</v>
      </c>
      <c r="Q15" s="9">
        <v>100</v>
      </c>
      <c r="R15" s="9">
        <v>100</v>
      </c>
      <c r="S15" s="9"/>
      <c r="T15" s="9"/>
      <c r="U15" s="9">
        <v>0</v>
      </c>
      <c r="V15" s="9">
        <v>100</v>
      </c>
    </row>
    <row xmlns:x14ac="http://schemas.microsoft.com/office/spreadsheetml/2009/9/ac" r="16" s="169" customFormat="true" ht="12" x14ac:dyDescent="0.2">
      <c r="A16" s="167" t="s">
        <v>208</v>
      </c>
      <c r="B16" s="9">
        <v>2002</v>
      </c>
      <c r="C16" s="168" t="s">
        <v>7</v>
      </c>
      <c r="D16" s="9">
        <v>5007</v>
      </c>
      <c r="E16" s="9">
        <v>100</v>
      </c>
      <c r="F16" s="9">
        <v>100</v>
      </c>
      <c r="G16" s="9"/>
      <c r="H16" s="9"/>
      <c r="I16" s="9">
        <v>0</v>
      </c>
      <c r="J16" s="9">
        <v>100</v>
      </c>
      <c r="K16" s="9">
        <v>100</v>
      </c>
      <c r="L16" s="9">
        <v>100</v>
      </c>
      <c r="M16" s="9">
        <v>100</v>
      </c>
      <c r="N16" s="9">
        <v>0</v>
      </c>
      <c r="O16" s="9">
        <v>0</v>
      </c>
      <c r="P16" s="9">
        <v>0</v>
      </c>
      <c r="Q16" s="9">
        <v>100</v>
      </c>
      <c r="R16" s="9">
        <v>100</v>
      </c>
      <c r="S16" s="9"/>
      <c r="T16" s="9"/>
      <c r="U16" s="9">
        <v>0</v>
      </c>
      <c r="V16" s="9">
        <v>100</v>
      </c>
    </row>
    <row xmlns:x14ac="http://schemas.microsoft.com/office/spreadsheetml/2009/9/ac" r="17" s="169" customFormat="true" ht="12" x14ac:dyDescent="0.2">
      <c r="A17" s="167" t="s">
        <v>208</v>
      </c>
      <c r="B17" s="9">
        <v>2003</v>
      </c>
      <c r="C17" s="168" t="s">
        <v>7</v>
      </c>
      <c r="D17" s="9">
        <v>5054</v>
      </c>
      <c r="E17" s="9">
        <v>100</v>
      </c>
      <c r="F17" s="9">
        <v>100</v>
      </c>
      <c r="G17" s="9"/>
      <c r="H17" s="9"/>
      <c r="I17" s="9">
        <v>0</v>
      </c>
      <c r="J17" s="9">
        <v>100</v>
      </c>
      <c r="K17" s="9">
        <v>100</v>
      </c>
      <c r="L17" s="9">
        <v>100</v>
      </c>
      <c r="M17" s="9">
        <v>100</v>
      </c>
      <c r="N17" s="9">
        <v>0</v>
      </c>
      <c r="O17" s="9">
        <v>0</v>
      </c>
      <c r="P17" s="9">
        <v>0</v>
      </c>
      <c r="Q17" s="9">
        <v>100</v>
      </c>
      <c r="R17" s="9">
        <v>100</v>
      </c>
      <c r="S17" s="9"/>
      <c r="T17" s="9"/>
      <c r="U17" s="9">
        <v>0</v>
      </c>
      <c r="V17" s="9">
        <v>100</v>
      </c>
    </row>
    <row xmlns:x14ac="http://schemas.microsoft.com/office/spreadsheetml/2009/9/ac" r="18" s="169" customFormat="true" ht="12" x14ac:dyDescent="0.2">
      <c r="A18" s="167" t="s">
        <v>208</v>
      </c>
      <c r="B18" s="9">
        <v>2004</v>
      </c>
      <c r="C18" s="168" t="s">
        <v>7</v>
      </c>
      <c r="D18" s="9">
        <v>5100</v>
      </c>
      <c r="E18" s="9">
        <v>100</v>
      </c>
      <c r="F18" s="9">
        <v>100</v>
      </c>
      <c r="G18" s="9"/>
      <c r="H18" s="9"/>
      <c r="I18" s="9">
        <v>0</v>
      </c>
      <c r="J18" s="9">
        <v>100</v>
      </c>
      <c r="K18" s="9">
        <v>100</v>
      </c>
      <c r="L18" s="9">
        <v>100</v>
      </c>
      <c r="M18" s="9">
        <v>100</v>
      </c>
      <c r="N18" s="9">
        <v>0</v>
      </c>
      <c r="O18" s="9">
        <v>0</v>
      </c>
      <c r="P18" s="9">
        <v>0</v>
      </c>
      <c r="Q18" s="9">
        <v>100</v>
      </c>
      <c r="R18" s="9">
        <v>100</v>
      </c>
      <c r="S18" s="9"/>
      <c r="T18" s="9"/>
      <c r="U18" s="9">
        <v>0</v>
      </c>
      <c r="V18" s="9">
        <v>100</v>
      </c>
    </row>
    <row xmlns:x14ac="http://schemas.microsoft.com/office/spreadsheetml/2009/9/ac" r="19" s="169" customFormat="true" ht="12" x14ac:dyDescent="0.2">
      <c r="A19" s="167" t="s">
        <v>208</v>
      </c>
      <c r="B19" s="9">
        <v>2005</v>
      </c>
      <c r="C19" s="168" t="s">
        <v>7</v>
      </c>
      <c r="D19" s="9">
        <v>5106</v>
      </c>
      <c r="E19" s="9">
        <v>100</v>
      </c>
      <c r="F19" s="9">
        <v>100</v>
      </c>
      <c r="G19" s="9"/>
      <c r="H19" s="9"/>
      <c r="I19" s="9">
        <v>0</v>
      </c>
      <c r="J19" s="9">
        <v>100</v>
      </c>
      <c r="K19" s="9">
        <v>100</v>
      </c>
      <c r="L19" s="9">
        <v>100</v>
      </c>
      <c r="M19" s="9">
        <v>100</v>
      </c>
      <c r="N19" s="9">
        <v>0</v>
      </c>
      <c r="O19" s="9">
        <v>0</v>
      </c>
      <c r="P19" s="9">
        <v>0</v>
      </c>
      <c r="Q19" s="9">
        <v>100</v>
      </c>
      <c r="R19" s="9">
        <v>100</v>
      </c>
      <c r="S19" s="9"/>
      <c r="T19" s="9"/>
      <c r="U19" s="9">
        <v>0</v>
      </c>
      <c r="V19" s="9">
        <v>100</v>
      </c>
    </row>
    <row xmlns:x14ac="http://schemas.microsoft.com/office/spreadsheetml/2009/9/ac" r="20" s="169" customFormat="true" ht="12" x14ac:dyDescent="0.2">
      <c r="A20" s="167" t="s">
        <v>208</v>
      </c>
      <c r="B20" s="9">
        <v>2006</v>
      </c>
      <c r="C20" s="168" t="s">
        <v>7</v>
      </c>
      <c r="D20" s="9">
        <v>5110</v>
      </c>
      <c r="E20" s="9">
        <v>100</v>
      </c>
      <c r="F20" s="9">
        <v>100</v>
      </c>
      <c r="G20" s="9"/>
      <c r="H20" s="9"/>
      <c r="I20" s="9">
        <v>0</v>
      </c>
      <c r="J20" s="9">
        <v>100</v>
      </c>
      <c r="K20" s="9">
        <v>100</v>
      </c>
      <c r="L20" s="9">
        <v>100</v>
      </c>
      <c r="M20" s="9">
        <v>100</v>
      </c>
      <c r="N20" s="9">
        <v>0</v>
      </c>
      <c r="O20" s="9">
        <v>0</v>
      </c>
      <c r="P20" s="9">
        <v>0</v>
      </c>
      <c r="Q20" s="9">
        <v>100</v>
      </c>
      <c r="R20" s="9">
        <v>100</v>
      </c>
      <c r="S20" s="9"/>
      <c r="T20" s="9"/>
      <c r="U20" s="9">
        <v>0</v>
      </c>
      <c r="V20" s="9">
        <v>100</v>
      </c>
    </row>
    <row xmlns:x14ac="http://schemas.microsoft.com/office/spreadsheetml/2009/9/ac" r="21" s="169" customFormat="true" ht="12" x14ac:dyDescent="0.2">
      <c r="A21" s="167" t="s">
        <v>208</v>
      </c>
      <c r="B21" s="9">
        <v>2007</v>
      </c>
      <c r="C21" s="168" t="s">
        <v>7</v>
      </c>
      <c r="D21" s="9">
        <v>5158</v>
      </c>
      <c r="E21" s="9">
        <v>100</v>
      </c>
      <c r="F21" s="9">
        <v>100</v>
      </c>
      <c r="G21" s="9"/>
      <c r="H21" s="9"/>
      <c r="I21" s="9">
        <v>0</v>
      </c>
      <c r="J21" s="9">
        <v>100</v>
      </c>
      <c r="K21" s="9">
        <v>100</v>
      </c>
      <c r="L21" s="9">
        <v>100</v>
      </c>
      <c r="M21" s="9">
        <v>100</v>
      </c>
      <c r="N21" s="9">
        <v>0</v>
      </c>
      <c r="O21" s="9">
        <v>0</v>
      </c>
      <c r="P21" s="9">
        <v>0</v>
      </c>
      <c r="Q21" s="9">
        <v>100</v>
      </c>
      <c r="R21" s="9">
        <v>100</v>
      </c>
      <c r="S21" s="9"/>
      <c r="T21" s="9"/>
      <c r="U21" s="9">
        <v>0</v>
      </c>
      <c r="V21" s="9">
        <v>100</v>
      </c>
    </row>
    <row xmlns:x14ac="http://schemas.microsoft.com/office/spreadsheetml/2009/9/ac" r="22" s="169" customFormat="true" ht="12" x14ac:dyDescent="0.2">
      <c r="A22" s="167" t="s">
        <v>208</v>
      </c>
      <c r="B22" s="9">
        <v>2008</v>
      </c>
      <c r="C22" s="168" t="s">
        <v>7</v>
      </c>
      <c r="D22" s="9">
        <v>5270</v>
      </c>
      <c r="E22" s="9">
        <v>100</v>
      </c>
      <c r="F22" s="9">
        <v>100</v>
      </c>
      <c r="G22" s="9"/>
      <c r="H22" s="9"/>
      <c r="I22" s="9">
        <v>0</v>
      </c>
      <c r="J22" s="9">
        <v>100</v>
      </c>
      <c r="K22" s="9">
        <v>100</v>
      </c>
      <c r="L22" s="9">
        <v>100</v>
      </c>
      <c r="M22" s="9">
        <v>100</v>
      </c>
      <c r="N22" s="9">
        <v>0</v>
      </c>
      <c r="O22" s="9">
        <v>0</v>
      </c>
      <c r="P22" s="9">
        <v>0</v>
      </c>
      <c r="Q22" s="9">
        <v>100</v>
      </c>
      <c r="R22" s="9">
        <v>100</v>
      </c>
      <c r="S22" s="9"/>
      <c r="T22" s="9"/>
      <c r="U22" s="9">
        <v>0</v>
      </c>
      <c r="V22" s="9">
        <v>100</v>
      </c>
    </row>
    <row xmlns:x14ac="http://schemas.microsoft.com/office/spreadsheetml/2009/9/ac" r="23" s="169" customFormat="true" ht="12" x14ac:dyDescent="0.2">
      <c r="A23" s="167" t="s">
        <v>208</v>
      </c>
      <c r="B23" s="9">
        <v>2009</v>
      </c>
      <c r="C23" s="168" t="s">
        <v>7</v>
      </c>
      <c r="D23" s="9">
        <v>5424</v>
      </c>
      <c r="E23" s="9">
        <v>100</v>
      </c>
      <c r="F23" s="9">
        <v>100</v>
      </c>
      <c r="G23" s="9"/>
      <c r="H23" s="9"/>
      <c r="I23" s="9">
        <v>0</v>
      </c>
      <c r="J23" s="9">
        <v>100</v>
      </c>
      <c r="K23" s="9">
        <v>100</v>
      </c>
      <c r="L23" s="9">
        <v>100</v>
      </c>
      <c r="M23" s="9">
        <v>100</v>
      </c>
      <c r="N23" s="9">
        <v>0</v>
      </c>
      <c r="O23" s="9">
        <v>0</v>
      </c>
      <c r="P23" s="9">
        <v>0</v>
      </c>
      <c r="Q23" s="9">
        <v>100</v>
      </c>
      <c r="R23" s="9">
        <v>100</v>
      </c>
      <c r="S23" s="9"/>
      <c r="T23" s="9"/>
      <c r="U23" s="9">
        <v>0</v>
      </c>
      <c r="V23" s="9">
        <v>100</v>
      </c>
    </row>
    <row xmlns:x14ac="http://schemas.microsoft.com/office/spreadsheetml/2009/9/ac" r="24" s="169" customFormat="true" ht="12" x14ac:dyDescent="0.2">
      <c r="A24" s="167" t="s">
        <v>208</v>
      </c>
      <c r="B24" s="9">
        <v>2010</v>
      </c>
      <c r="C24" s="168" t="s">
        <v>7</v>
      </c>
      <c r="D24" s="9">
        <v>5617</v>
      </c>
      <c r="E24" s="9">
        <v>100</v>
      </c>
      <c r="F24" s="9">
        <v>100</v>
      </c>
      <c r="G24" s="9">
        <v>90.518158815033757</v>
      </c>
      <c r="H24" s="9">
        <v>9.4818411849662425</v>
      </c>
      <c r="I24" s="9">
        <v>0</v>
      </c>
      <c r="J24" s="9">
        <v>0</v>
      </c>
      <c r="K24" s="9">
        <v>100</v>
      </c>
      <c r="L24" s="9">
        <v>100</v>
      </c>
      <c r="M24" s="9">
        <v>100</v>
      </c>
      <c r="N24" s="9">
        <v>0</v>
      </c>
      <c r="O24" s="9">
        <v>0</v>
      </c>
      <c r="P24" s="9">
        <v>0</v>
      </c>
      <c r="Q24" s="9">
        <v>100</v>
      </c>
      <c r="R24" s="9">
        <v>100</v>
      </c>
      <c r="S24" s="9">
        <v>93.871563905150424</v>
      </c>
      <c r="T24" s="9">
        <v>6.128436094849576</v>
      </c>
      <c r="U24" s="9">
        <v>0</v>
      </c>
      <c r="V24" s="9">
        <v>0</v>
      </c>
    </row>
    <row xmlns:x14ac="http://schemas.microsoft.com/office/spreadsheetml/2009/9/ac" r="25" s="169" customFormat="true" ht="12" x14ac:dyDescent="0.2">
      <c r="A25" s="167" t="s">
        <v>208</v>
      </c>
      <c r="B25" s="9">
        <v>2011</v>
      </c>
      <c r="C25" s="168" t="s">
        <v>7</v>
      </c>
      <c r="D25" s="9">
        <v>5690</v>
      </c>
      <c r="E25" s="9">
        <v>100</v>
      </c>
      <c r="F25" s="9">
        <v>100</v>
      </c>
      <c r="G25" s="9">
        <v>90.518158815033757</v>
      </c>
      <c r="H25" s="9">
        <v>9.4818411849662425</v>
      </c>
      <c r="I25" s="9">
        <v>0</v>
      </c>
      <c r="J25" s="9">
        <v>0</v>
      </c>
      <c r="K25" s="9">
        <v>100</v>
      </c>
      <c r="L25" s="9">
        <v>100</v>
      </c>
      <c r="M25" s="9">
        <v>100</v>
      </c>
      <c r="N25" s="9">
        <v>0</v>
      </c>
      <c r="O25" s="9">
        <v>0</v>
      </c>
      <c r="P25" s="9">
        <v>0</v>
      </c>
      <c r="Q25" s="9">
        <v>100</v>
      </c>
      <c r="R25" s="9">
        <v>100</v>
      </c>
      <c r="S25" s="9">
        <v>93.871563905150424</v>
      </c>
      <c r="T25" s="9">
        <v>6.128436094849576</v>
      </c>
      <c r="U25" s="9">
        <v>0</v>
      </c>
      <c r="V25" s="9">
        <v>0</v>
      </c>
    </row>
    <row xmlns:x14ac="http://schemas.microsoft.com/office/spreadsheetml/2009/9/ac" r="26" s="169" customFormat="true" ht="12" x14ac:dyDescent="0.2">
      <c r="A26" s="167" t="s">
        <v>208</v>
      </c>
      <c r="B26" s="9">
        <v>2012</v>
      </c>
      <c r="C26" s="168" t="s">
        <v>7</v>
      </c>
      <c r="D26" s="9">
        <v>5836</v>
      </c>
      <c r="E26" s="9">
        <v>100</v>
      </c>
      <c r="F26" s="9">
        <v>100</v>
      </c>
      <c r="G26" s="9">
        <v>90.518158815033757</v>
      </c>
      <c r="H26" s="9">
        <v>9.4818411849662425</v>
      </c>
      <c r="I26" s="9">
        <v>0</v>
      </c>
      <c r="J26" s="9">
        <v>0</v>
      </c>
      <c r="K26" s="9">
        <v>100</v>
      </c>
      <c r="L26" s="9">
        <v>100</v>
      </c>
      <c r="M26" s="9">
        <v>100</v>
      </c>
      <c r="N26" s="9">
        <v>0</v>
      </c>
      <c r="O26" s="9">
        <v>0</v>
      </c>
      <c r="P26" s="9">
        <v>0</v>
      </c>
      <c r="Q26" s="9">
        <v>100</v>
      </c>
      <c r="R26" s="9">
        <v>100</v>
      </c>
      <c r="S26" s="9">
        <v>93.871563905150424</v>
      </c>
      <c r="T26" s="9">
        <v>6.128436094849576</v>
      </c>
      <c r="U26" s="9">
        <v>0</v>
      </c>
      <c r="V26" s="9">
        <v>0</v>
      </c>
    </row>
    <row xmlns:x14ac="http://schemas.microsoft.com/office/spreadsheetml/2009/9/ac" r="27" s="169" customFormat="true" ht="12" x14ac:dyDescent="0.2">
      <c r="A27" s="167" t="s">
        <v>208</v>
      </c>
      <c r="B27" s="9">
        <v>2013</v>
      </c>
      <c r="C27" s="168" t="s">
        <v>7</v>
      </c>
      <c r="D27" s="9">
        <v>5867</v>
      </c>
      <c r="E27" s="9">
        <v>100</v>
      </c>
      <c r="F27" s="9">
        <v>100</v>
      </c>
      <c r="G27" s="9">
        <v>90.518158815033757</v>
      </c>
      <c r="H27" s="9">
        <v>9.4818411849662425</v>
      </c>
      <c r="I27" s="9">
        <v>0</v>
      </c>
      <c r="J27" s="9">
        <v>0</v>
      </c>
      <c r="K27" s="9">
        <v>100</v>
      </c>
      <c r="L27" s="9">
        <v>100</v>
      </c>
      <c r="M27" s="9">
        <v>100</v>
      </c>
      <c r="N27" s="9">
        <v>0</v>
      </c>
      <c r="O27" s="9">
        <v>0</v>
      </c>
      <c r="P27" s="9">
        <v>0</v>
      </c>
      <c r="Q27" s="9">
        <v>100</v>
      </c>
      <c r="R27" s="9">
        <v>100</v>
      </c>
      <c r="S27" s="9">
        <v>93.871563905150424</v>
      </c>
      <c r="T27" s="9">
        <v>6.128436094849576</v>
      </c>
      <c r="U27" s="9">
        <v>0</v>
      </c>
      <c r="V27" s="9">
        <v>0</v>
      </c>
    </row>
    <row xmlns:x14ac="http://schemas.microsoft.com/office/spreadsheetml/2009/9/ac" r="28" s="169" customFormat="true" ht="12" x14ac:dyDescent="0.2">
      <c r="A28" s="167" t="s">
        <v>208</v>
      </c>
      <c r="B28" s="9">
        <v>2014</v>
      </c>
      <c r="C28" s="168" t="s">
        <v>7</v>
      </c>
      <c r="D28" s="9">
        <v>5781</v>
      </c>
      <c r="E28" s="9">
        <v>100</v>
      </c>
      <c r="F28" s="9">
        <v>100</v>
      </c>
      <c r="G28" s="9">
        <v>90.518158815033757</v>
      </c>
      <c r="H28" s="9">
        <v>9.4818411849662425</v>
      </c>
      <c r="I28" s="9">
        <v>0</v>
      </c>
      <c r="J28" s="9">
        <v>0</v>
      </c>
      <c r="K28" s="9">
        <v>100</v>
      </c>
      <c r="L28" s="9">
        <v>100</v>
      </c>
      <c r="M28" s="9">
        <v>100</v>
      </c>
      <c r="N28" s="9">
        <v>0</v>
      </c>
      <c r="O28" s="9">
        <v>0</v>
      </c>
      <c r="P28" s="9">
        <v>0</v>
      </c>
      <c r="Q28" s="9">
        <v>100</v>
      </c>
      <c r="R28" s="9">
        <v>100</v>
      </c>
      <c r="S28" s="9">
        <v>93.871563905150424</v>
      </c>
      <c r="T28" s="9">
        <v>6.128436094849576</v>
      </c>
      <c r="U28" s="9">
        <v>0</v>
      </c>
      <c r="V28" s="9">
        <v>0</v>
      </c>
    </row>
    <row xmlns:x14ac="http://schemas.microsoft.com/office/spreadsheetml/2009/9/ac" r="29" s="169" customFormat="true" ht="12" x14ac:dyDescent="0.2">
      <c r="A29" s="167" t="s">
        <v>208</v>
      </c>
      <c r="B29" s="9">
        <v>2015</v>
      </c>
      <c r="C29" s="168" t="s">
        <v>7</v>
      </c>
      <c r="D29" s="9">
        <v>5695</v>
      </c>
      <c r="E29" s="9">
        <v>100</v>
      </c>
      <c r="F29" s="9">
        <v>100</v>
      </c>
      <c r="G29" s="9">
        <v>91.236448392202874</v>
      </c>
      <c r="H29" s="9">
        <v>8.7635516077971261</v>
      </c>
      <c r="I29" s="9">
        <v>0</v>
      </c>
      <c r="J29" s="9">
        <v>0</v>
      </c>
      <c r="K29" s="9">
        <v>100</v>
      </c>
      <c r="L29" s="9">
        <v>100</v>
      </c>
      <c r="M29" s="9">
        <v>99.327849456293734</v>
      </c>
      <c r="N29" s="9">
        <v>0.67215054370626603</v>
      </c>
      <c r="O29" s="9">
        <v>0</v>
      </c>
      <c r="P29" s="9">
        <v>0</v>
      </c>
      <c r="Q29" s="9">
        <v>100</v>
      </c>
      <c r="R29" s="9">
        <v>100</v>
      </c>
      <c r="S29" s="9">
        <v>94.151390188510049</v>
      </c>
      <c r="T29" s="9">
        <v>5.8486098114899514</v>
      </c>
      <c r="U29" s="9">
        <v>0</v>
      </c>
      <c r="V29" s="9">
        <v>0</v>
      </c>
    </row>
    <row xmlns:x14ac="http://schemas.microsoft.com/office/spreadsheetml/2009/9/ac" r="30" s="169" customFormat="true" ht="12" x14ac:dyDescent="0.2">
      <c r="A30" s="167" t="s">
        <v>208</v>
      </c>
      <c r="B30" s="9">
        <v>2016</v>
      </c>
      <c r="C30" s="168" t="s">
        <v>7</v>
      </c>
      <c r="D30" s="9">
        <v>5584</v>
      </c>
      <c r="E30" s="9">
        <v>100</v>
      </c>
      <c r="F30" s="9">
        <v>100</v>
      </c>
      <c r="G30" s="9">
        <v>91.954737969372218</v>
      </c>
      <c r="H30" s="9">
        <v>8.0452620306277822</v>
      </c>
      <c r="I30" s="9">
        <v>0</v>
      </c>
      <c r="J30" s="9">
        <v>0</v>
      </c>
      <c r="K30" s="9">
        <v>100</v>
      </c>
      <c r="L30" s="9">
        <v>100</v>
      </c>
      <c r="M30" s="9">
        <v>98.415942376277826</v>
      </c>
      <c r="N30" s="9">
        <v>1.584057623722174</v>
      </c>
      <c r="O30" s="9">
        <v>0</v>
      </c>
      <c r="P30" s="9">
        <v>0</v>
      </c>
      <c r="Q30" s="9">
        <v>100</v>
      </c>
      <c r="R30" s="9">
        <v>100</v>
      </c>
      <c r="S30" s="9">
        <v>94.431216471869789</v>
      </c>
      <c r="T30" s="9">
        <v>5.5687835281302114</v>
      </c>
      <c r="U30" s="9">
        <v>0</v>
      </c>
      <c r="V30" s="9">
        <v>0</v>
      </c>
    </row>
    <row xmlns:x14ac="http://schemas.microsoft.com/office/spreadsheetml/2009/9/ac" r="31" s="169" customFormat="true" ht="12" x14ac:dyDescent="0.2">
      <c r="A31" s="167" t="s">
        <v>208</v>
      </c>
      <c r="B31" s="9">
        <v>2017</v>
      </c>
      <c r="C31" s="168" t="s">
        <v>7</v>
      </c>
      <c r="D31" s="9">
        <v>5879</v>
      </c>
      <c r="E31" s="9">
        <v>100</v>
      </c>
      <c r="F31" s="9">
        <v>100</v>
      </c>
      <c r="G31" s="9">
        <v>92.673027546541562</v>
      </c>
      <c r="H31" s="9">
        <v>7.3269724534584384</v>
      </c>
      <c r="I31" s="9">
        <v>0</v>
      </c>
      <c r="J31" s="9">
        <v>0</v>
      </c>
      <c r="K31" s="9">
        <v>100</v>
      </c>
      <c r="L31" s="9">
        <v>100</v>
      </c>
      <c r="M31" s="9">
        <v>97.504035296262145</v>
      </c>
      <c r="N31" s="9">
        <v>2.495964703737855</v>
      </c>
      <c r="O31" s="9">
        <v>0</v>
      </c>
      <c r="P31" s="9">
        <v>0</v>
      </c>
      <c r="Q31" s="9">
        <v>100</v>
      </c>
      <c r="R31" s="9">
        <v>100</v>
      </c>
      <c r="S31" s="9">
        <v>94.711042755229414</v>
      </c>
      <c r="T31" s="9">
        <v>5.2889572447705859</v>
      </c>
      <c r="U31" s="9">
        <v>0</v>
      </c>
      <c r="V31" s="9">
        <v>0</v>
      </c>
    </row>
    <row xmlns:x14ac="http://schemas.microsoft.com/office/spreadsheetml/2009/9/ac" r="32" s="169" customFormat="true" ht="12" x14ac:dyDescent="0.2">
      <c r="A32" s="167" t="s">
        <v>208</v>
      </c>
      <c r="B32" s="9">
        <v>2018</v>
      </c>
      <c r="C32" s="168" t="s">
        <v>7</v>
      </c>
      <c r="D32" s="9">
        <v>5638</v>
      </c>
      <c r="E32" s="9">
        <v>100</v>
      </c>
      <c r="F32" s="9">
        <v>100</v>
      </c>
      <c r="G32" s="9">
        <v>93.391317123710905</v>
      </c>
      <c r="H32" s="9">
        <v>6.6086828762890946</v>
      </c>
      <c r="I32" s="9">
        <v>0</v>
      </c>
      <c r="J32" s="9">
        <v>0</v>
      </c>
      <c r="K32" s="9">
        <v>100</v>
      </c>
      <c r="L32" s="9">
        <v>100</v>
      </c>
      <c r="M32" s="9">
        <v>96.592128216246238</v>
      </c>
      <c r="N32" s="9">
        <v>3.407871783753762</v>
      </c>
      <c r="O32" s="9">
        <v>0</v>
      </c>
      <c r="P32" s="9">
        <v>0</v>
      </c>
      <c r="Q32" s="9">
        <v>100</v>
      </c>
      <c r="R32" s="9">
        <v>100</v>
      </c>
      <c r="S32" s="9">
        <v>94.99086903858904</v>
      </c>
      <c r="T32" s="9">
        <v>5.0091309614109596</v>
      </c>
      <c r="U32" s="9">
        <v>0</v>
      </c>
      <c r="V32" s="9">
        <v>0</v>
      </c>
    </row>
    <row xmlns:x14ac="http://schemas.microsoft.com/office/spreadsheetml/2009/9/ac" r="33" s="169" customFormat="true" ht="12" x14ac:dyDescent="0.2">
      <c r="A33" s="167" t="s">
        <v>208</v>
      </c>
      <c r="B33" s="9">
        <v>2019</v>
      </c>
      <c r="C33" s="168" t="s">
        <v>7</v>
      </c>
      <c r="D33" s="9">
        <v>5577</v>
      </c>
      <c r="E33" s="9">
        <v>100</v>
      </c>
      <c r="F33" s="9">
        <v>100</v>
      </c>
      <c r="G33" s="9">
        <v>94.109606700880022</v>
      </c>
      <c r="H33" s="9">
        <v>5.8903932991199781</v>
      </c>
      <c r="I33" s="9">
        <v>0</v>
      </c>
      <c r="J33" s="9">
        <v>0</v>
      </c>
      <c r="K33" s="9">
        <v>100</v>
      </c>
      <c r="L33" s="9">
        <v>100</v>
      </c>
      <c r="M33" s="9">
        <v>95.68022113623033</v>
      </c>
      <c r="N33" s="9">
        <v>4.3197788637696704</v>
      </c>
      <c r="O33" s="9">
        <v>0</v>
      </c>
      <c r="P33" s="9">
        <v>0</v>
      </c>
      <c r="Q33" s="9">
        <v>100</v>
      </c>
      <c r="R33" s="9">
        <v>100</v>
      </c>
      <c r="S33" s="9">
        <v>95.270695321948779</v>
      </c>
      <c r="T33" s="9">
        <v>4.7293046780512213</v>
      </c>
      <c r="U33" s="9">
        <v>0</v>
      </c>
      <c r="V33" s="9">
        <v>0</v>
      </c>
    </row>
    <row xmlns:x14ac="http://schemas.microsoft.com/office/spreadsheetml/2009/9/ac" r="34" s="169" customFormat="true" ht="12" x14ac:dyDescent="0.2">
      <c r="A34" s="167" t="s">
        <v>208</v>
      </c>
      <c r="B34" s="9">
        <v>2020</v>
      </c>
      <c r="C34" s="168" t="s">
        <v>7</v>
      </c>
      <c r="D34" s="9">
        <v>5456</v>
      </c>
      <c r="E34" s="9">
        <v>100</v>
      </c>
      <c r="F34" s="9">
        <v>100</v>
      </c>
      <c r="G34" s="9">
        <v>94.827896278049366</v>
      </c>
      <c r="H34" s="9">
        <v>5.1721037219506343</v>
      </c>
      <c r="I34" s="9">
        <v>0</v>
      </c>
      <c r="J34" s="9">
        <v>0</v>
      </c>
      <c r="K34" s="9">
        <v>100</v>
      </c>
      <c r="L34" s="9">
        <v>100</v>
      </c>
      <c r="M34" s="9">
        <v>94.768314056214422</v>
      </c>
      <c r="N34" s="9">
        <v>5.2316859437855783</v>
      </c>
      <c r="O34" s="9">
        <v>0</v>
      </c>
      <c r="P34" s="9">
        <v>0</v>
      </c>
      <c r="Q34" s="9">
        <v>100</v>
      </c>
      <c r="R34" s="9">
        <v>100</v>
      </c>
      <c r="S34" s="9">
        <v>95.550521605308404</v>
      </c>
      <c r="T34" s="9">
        <v>4.4494783946915959</v>
      </c>
      <c r="U34" s="9">
        <v>0</v>
      </c>
      <c r="V34" s="9">
        <v>0</v>
      </c>
    </row>
    <row xmlns:x14ac="http://schemas.microsoft.com/office/spreadsheetml/2009/9/ac" r="35" s="169" customFormat="true" ht="12" x14ac:dyDescent="0.2">
      <c r="A35" s="167" t="s">
        <v>208</v>
      </c>
      <c r="B35" s="9">
        <v>2021</v>
      </c>
      <c r="C35" s="168" t="s">
        <v>7</v>
      </c>
      <c r="D35" s="9">
        <v>5408</v>
      </c>
      <c r="E35" s="9">
        <v>100</v>
      </c>
      <c r="F35" s="9">
        <v>100</v>
      </c>
      <c r="G35" s="9">
        <v>95.54618585521871</v>
      </c>
      <c r="H35" s="9">
        <v>4.4538141447812896</v>
      </c>
      <c r="I35" s="9">
        <v>0</v>
      </c>
      <c r="J35" s="9">
        <v>0</v>
      </c>
      <c r="K35" s="9">
        <v>100</v>
      </c>
      <c r="L35" s="9">
        <v>100</v>
      </c>
      <c r="M35" s="9">
        <v>93.856406976198514</v>
      </c>
      <c r="N35" s="9">
        <v>6.1435930238014862</v>
      </c>
      <c r="O35" s="9">
        <v>0</v>
      </c>
      <c r="P35" s="9">
        <v>0</v>
      </c>
      <c r="Q35" s="9">
        <v>100</v>
      </c>
      <c r="R35" s="9">
        <v>100</v>
      </c>
      <c r="S35" s="9">
        <v>95.83034788866803</v>
      </c>
      <c r="T35" s="9">
        <v>4.1696521113319696</v>
      </c>
      <c r="U35" s="9">
        <v>0</v>
      </c>
      <c r="V35" s="9">
        <v>0</v>
      </c>
    </row>
    <row xmlns:x14ac="http://schemas.microsoft.com/office/spreadsheetml/2009/9/ac" r="36" s="169" customFormat="true" ht="12" x14ac:dyDescent="0.2">
      <c r="A36" s="167" t="s">
        <v>208</v>
      </c>
      <c r="B36" s="9">
        <v>2022</v>
      </c>
      <c r="C36" s="168" t="s">
        <v>7</v>
      </c>
      <c r="D36" s="9">
        <v>5252</v>
      </c>
      <c r="E36" s="9">
        <v>100</v>
      </c>
      <c r="F36" s="9">
        <v>100</v>
      </c>
      <c r="G36" s="9">
        <v>96.264475432387826</v>
      </c>
      <c r="H36" s="9">
        <v>3.735524567612174</v>
      </c>
      <c r="I36" s="9">
        <v>0</v>
      </c>
      <c r="J36" s="9">
        <v>0</v>
      </c>
      <c r="K36" s="9">
        <v>100</v>
      </c>
      <c r="L36" s="9">
        <v>100</v>
      </c>
      <c r="M36" s="9">
        <v>92.944499896182606</v>
      </c>
      <c r="N36" s="9">
        <v>7.0555001038173941</v>
      </c>
      <c r="O36" s="9">
        <v>0</v>
      </c>
      <c r="P36" s="9">
        <v>0</v>
      </c>
      <c r="Q36" s="9">
        <v>100</v>
      </c>
      <c r="R36" s="9">
        <v>100</v>
      </c>
      <c r="S36" s="9">
        <v>96.110174172027655</v>
      </c>
      <c r="T36" s="9">
        <v>3.889825827972345</v>
      </c>
      <c r="U36" s="9">
        <v>0</v>
      </c>
      <c r="V36" s="9">
        <v>0</v>
      </c>
    </row>
    <row xmlns:x14ac="http://schemas.microsoft.com/office/spreadsheetml/2009/9/ac" r="37" s="169" customFormat="true" ht="12" x14ac:dyDescent="0.2">
      <c r="A37" s="167" t="s">
        <v>208</v>
      </c>
      <c r="B37" s="9">
        <v>2023</v>
      </c>
      <c r="C37" s="168" t="s">
        <v>7</v>
      </c>
      <c r="D37" s="9">
        <v>5081</v>
      </c>
      <c r="E37" s="9">
        <v>100</v>
      </c>
      <c r="F37" s="9">
        <v>100</v>
      </c>
      <c r="G37" s="9">
        <v>96.98276500955717</v>
      </c>
      <c r="H37" s="9">
        <v>3.0172349904428302</v>
      </c>
      <c r="I37" s="9">
        <v>0</v>
      </c>
      <c r="J37" s="9">
        <v>0</v>
      </c>
      <c r="K37" s="9">
        <v>100</v>
      </c>
      <c r="L37" s="9">
        <v>100</v>
      </c>
      <c r="M37" s="9">
        <v>92.032592816166698</v>
      </c>
      <c r="N37" s="9">
        <v>7.967407183833302</v>
      </c>
      <c r="O37" s="9">
        <v>0</v>
      </c>
      <c r="P37" s="9">
        <v>0</v>
      </c>
      <c r="Q37" s="9">
        <v>100</v>
      </c>
      <c r="R37" s="9">
        <v>100</v>
      </c>
      <c r="S37" s="9">
        <v>96.390000455387394</v>
      </c>
      <c r="T37" s="9">
        <v>3.6099995446126059</v>
      </c>
      <c r="U37" s="9">
        <v>0</v>
      </c>
      <c r="V37" s="9">
        <v>0</v>
      </c>
    </row>
    <row xmlns:x14ac="http://schemas.microsoft.com/office/spreadsheetml/2009/9/ac" r="38" s="169" customFormat="true" ht="12" x14ac:dyDescent="0.2">
      <c r="A38" s="167" t="s">
        <v>208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208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208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208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208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208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208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208</v>
      </c>
      <c r="B45" s="9">
        <v>2000</v>
      </c>
      <c r="C45" s="168" t="s">
        <v>1</v>
      </c>
      <c r="D45" s="9">
        <v>1987.189097251892</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208</v>
      </c>
      <c r="B46" s="9">
        <v>2001</v>
      </c>
      <c r="C46" s="168" t="s">
        <v>1</v>
      </c>
      <c r="D46" s="9">
        <v>2061.6134564590452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208</v>
      </c>
      <c r="B47" s="9">
        <v>2002</v>
      </c>
      <c r="C47" s="168" t="s">
        <v>1</v>
      </c>
      <c r="D47" s="9">
        <v>2119.3629156875609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208</v>
      </c>
      <c r="B48" s="9">
        <v>2003</v>
      </c>
      <c r="C48" s="168" t="s">
        <v>1</v>
      </c>
      <c r="D48" s="9">
        <v>2153.7621848297122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208</v>
      </c>
      <c r="B49" s="9">
        <v>2004</v>
      </c>
      <c r="C49" s="168" t="s">
        <v>1</v>
      </c>
      <c r="D49" s="9">
        <v>2188.3590202331552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208</v>
      </c>
      <c r="B50" s="9">
        <v>2005</v>
      </c>
      <c r="C50" s="168" t="s">
        <v>1</v>
      </c>
      <c r="D50" s="9">
        <v>2206.3025532531742</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208</v>
      </c>
      <c r="B51" s="9">
        <v>2006</v>
      </c>
      <c r="C51" s="168" t="s">
        <v>1</v>
      </c>
      <c r="D51" s="9">
        <v>2223.718612670898</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208</v>
      </c>
      <c r="B52" s="9">
        <v>2007</v>
      </c>
      <c r="C52" s="168" t="s">
        <v>1</v>
      </c>
      <c r="D52" s="9">
        <v>2260.8030461120611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208</v>
      </c>
      <c r="B53" s="9">
        <v>2008</v>
      </c>
      <c r="C53" s="168" t="s">
        <v>1</v>
      </c>
      <c r="D53" s="9">
        <v>2326.810422515869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208</v>
      </c>
      <c r="B54" s="9">
        <v>2009</v>
      </c>
      <c r="C54" s="168" t="s">
        <v>1</v>
      </c>
      <c r="D54" s="9">
        <v>2412.54096496582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208</v>
      </c>
      <c r="B55" s="9">
        <v>2010</v>
      </c>
      <c r="C55" s="168" t="s">
        <v>1</v>
      </c>
      <c r="D55" s="9">
        <v>2517.2023337173459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208</v>
      </c>
      <c r="B56" s="9">
        <v>2011</v>
      </c>
      <c r="C56" s="168" t="s">
        <v>1</v>
      </c>
      <c r="D56" s="9">
        <v>2569.2625617980962</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208</v>
      </c>
      <c r="B57" s="9">
        <v>2012</v>
      </c>
      <c r="C57" s="168" t="s">
        <v>1</v>
      </c>
      <c r="D57" s="9">
        <v>2655.4966558837891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208</v>
      </c>
      <c r="B58" s="9">
        <v>2013</v>
      </c>
      <c r="C58" s="168" t="s">
        <v>1</v>
      </c>
      <c r="D58" s="9">
        <v>2690.3714609146118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208</v>
      </c>
      <c r="B59" s="9">
        <v>2014</v>
      </c>
      <c r="C59" s="168" t="s">
        <v>1</v>
      </c>
      <c r="D59" s="9">
        <v>2671.7469370651238</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208</v>
      </c>
      <c r="B60" s="9">
        <v>2015</v>
      </c>
      <c r="C60" s="168" t="s">
        <v>1</v>
      </c>
      <c r="D60" s="9">
        <v>2652.9018604278558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208</v>
      </c>
      <c r="B61" s="9">
        <v>2016</v>
      </c>
      <c r="C61" s="168" t="s">
        <v>1</v>
      </c>
      <c r="D61" s="9">
        <v>2622.0789208984379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208</v>
      </c>
      <c r="B62" s="9">
        <v>2017</v>
      </c>
      <c r="C62" s="168" t="s">
        <v>1</v>
      </c>
      <c r="D62" s="9">
        <v>2782.9423358535769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208</v>
      </c>
      <c r="B63" s="9">
        <v>2018</v>
      </c>
      <c r="C63" s="168" t="s">
        <v>1</v>
      </c>
      <c r="D63" s="9">
        <v>2690.6227159118662</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208</v>
      </c>
      <c r="B64" s="9">
        <v>2019</v>
      </c>
      <c r="C64" s="168" t="s">
        <v>1</v>
      </c>
      <c r="D64" s="9">
        <v>2683.429382972718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208</v>
      </c>
      <c r="B65" s="9">
        <v>2020</v>
      </c>
      <c r="C65" s="168" t="s">
        <v>1</v>
      </c>
      <c r="D65" s="9">
        <v>2646.9783666992189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208</v>
      </c>
      <c r="B66" s="9">
        <v>2021</v>
      </c>
      <c r="C66" s="168" t="s">
        <v>1</v>
      </c>
      <c r="D66" s="9">
        <v>2645.5935009765631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208</v>
      </c>
      <c r="B67" s="9">
        <v>2022</v>
      </c>
      <c r="C67" s="168" t="s">
        <v>1</v>
      </c>
      <c r="D67" s="9">
        <v>2590.864187316894</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208</v>
      </c>
      <c r="B68" s="9">
        <v>2023</v>
      </c>
      <c r="C68" s="168" t="s">
        <v>1</v>
      </c>
      <c r="D68" s="9">
        <v>2527.6959358215331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208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208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208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208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208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208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208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208</v>
      </c>
      <c r="B76" s="9">
        <v>2000</v>
      </c>
      <c r="C76" s="168" t="s">
        <v>2</v>
      </c>
      <c r="D76" s="9">
        <v>2769.8109027481082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208</v>
      </c>
      <c r="B77" s="9">
        <v>2001</v>
      </c>
      <c r="C77" s="168" t="s">
        <v>2</v>
      </c>
      <c r="D77" s="9">
        <v>2841.3865435409548</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208</v>
      </c>
      <c r="B78" s="9">
        <v>2002</v>
      </c>
      <c r="C78" s="168" t="s">
        <v>2</v>
      </c>
      <c r="D78" s="9">
        <v>2887.63708431244</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208</v>
      </c>
      <c r="B79" s="9">
        <v>2003</v>
      </c>
      <c r="C79" s="168" t="s">
        <v>2</v>
      </c>
      <c r="D79" s="9">
        <v>2900.2378151702878</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208</v>
      </c>
      <c r="B80" s="9">
        <v>2004</v>
      </c>
      <c r="C80" s="168" t="s">
        <v>2</v>
      </c>
      <c r="D80" s="9">
        <v>2911.6409797668448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208</v>
      </c>
      <c r="B81" s="9">
        <v>2005</v>
      </c>
      <c r="C81" s="168" t="s">
        <v>2</v>
      </c>
      <c r="D81" s="9">
        <v>2899.6974467468258</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208</v>
      </c>
      <c r="B82" s="9">
        <v>2006</v>
      </c>
      <c r="C82" s="168" t="s">
        <v>2</v>
      </c>
      <c r="D82" s="9">
        <v>2886.281387329102</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208</v>
      </c>
      <c r="B83" s="9">
        <v>2007</v>
      </c>
      <c r="C83" s="168" t="s">
        <v>2</v>
      </c>
      <c r="D83" s="9">
        <v>2897.1969538879389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208</v>
      </c>
      <c r="B84" s="9">
        <v>2008</v>
      </c>
      <c r="C84" s="168" t="s">
        <v>2</v>
      </c>
      <c r="D84" s="9">
        <v>2943.189577484131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208</v>
      </c>
      <c r="B85" s="9">
        <v>2009</v>
      </c>
      <c r="C85" s="168" t="s">
        <v>2</v>
      </c>
      <c r="D85" s="9">
        <v>3011.45903503418</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208</v>
      </c>
      <c r="B86" s="9">
        <v>2010</v>
      </c>
      <c r="C86" s="168" t="s">
        <v>2</v>
      </c>
      <c r="D86" s="9">
        <v>3099.7976662826541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208</v>
      </c>
      <c r="B87" s="9">
        <v>2011</v>
      </c>
      <c r="C87" s="168" t="s">
        <v>2</v>
      </c>
      <c r="D87" s="9">
        <v>3120.7374382019038</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208</v>
      </c>
      <c r="B88" s="9">
        <v>2012</v>
      </c>
      <c r="C88" s="168" t="s">
        <v>2</v>
      </c>
      <c r="D88" s="9">
        <v>3180.5033441162109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208</v>
      </c>
      <c r="B89" s="9">
        <v>2013</v>
      </c>
      <c r="C89" s="168" t="s">
        <v>2</v>
      </c>
      <c r="D89" s="9">
        <v>3176.6285390853882</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208</v>
      </c>
      <c r="B90" s="9">
        <v>2014</v>
      </c>
      <c r="C90" s="168" t="s">
        <v>2</v>
      </c>
      <c r="D90" s="9">
        <v>3109.2530629348762</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208</v>
      </c>
      <c r="B91" s="9">
        <v>2015</v>
      </c>
      <c r="C91" s="168" t="s">
        <v>2</v>
      </c>
      <c r="D91" s="9">
        <v>3042.0981395721428</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208</v>
      </c>
      <c r="B92" s="9">
        <v>2016</v>
      </c>
      <c r="C92" s="168" t="s">
        <v>2</v>
      </c>
      <c r="D92" s="9">
        <v>2961.9210791015621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208</v>
      </c>
      <c r="B93" s="9">
        <v>2017</v>
      </c>
      <c r="C93" s="168" t="s">
        <v>2</v>
      </c>
      <c r="D93" s="9">
        <v>3096.057664146424</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208</v>
      </c>
      <c r="B94" s="9">
        <v>2018</v>
      </c>
      <c r="C94" s="168" t="s">
        <v>2</v>
      </c>
      <c r="D94" s="9">
        <v>2947.3772840881352</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208</v>
      </c>
      <c r="B95" s="9">
        <v>2019</v>
      </c>
      <c r="C95" s="168" t="s">
        <v>2</v>
      </c>
      <c r="D95" s="9">
        <v>2893.5706170272829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208</v>
      </c>
      <c r="B96" s="9">
        <v>2020</v>
      </c>
      <c r="C96" s="168" t="s">
        <v>2</v>
      </c>
      <c r="D96" s="9">
        <v>2809.0216333007811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208</v>
      </c>
      <c r="B97" s="9">
        <v>2021</v>
      </c>
      <c r="C97" s="168" t="s">
        <v>2</v>
      </c>
      <c r="D97" s="9">
        <v>2762.4064990234369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208</v>
      </c>
      <c r="B98" s="9">
        <v>2022</v>
      </c>
      <c r="C98" s="168" t="s">
        <v>2</v>
      </c>
      <c r="D98" s="9">
        <v>2661.1358126831051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208</v>
      </c>
      <c r="B99" s="9">
        <v>2023</v>
      </c>
      <c r="C99" s="168" t="s">
        <v>2</v>
      </c>
      <c r="D99" s="9">
        <v>2553.3040641784669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208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208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208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208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208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208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208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208</v>
      </c>
      <c r="B107" s="9">
        <v>2000</v>
      </c>
      <c r="C107" s="168" t="s">
        <v>16</v>
      </c>
      <c r="D107" s="9">
        <v>705</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208</v>
      </c>
      <c r="B108" s="9">
        <v>2001</v>
      </c>
      <c r="C108" s="168" t="s">
        <v>16</v>
      </c>
      <c r="D108" s="9">
        <v>726</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208</v>
      </c>
      <c r="B109" s="9">
        <v>2002</v>
      </c>
      <c r="C109" s="168" t="s">
        <v>16</v>
      </c>
      <c r="D109" s="9">
        <v>735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208</v>
      </c>
      <c r="B110" s="9">
        <v>2003</v>
      </c>
      <c r="C110" s="170" t="s">
        <v>16</v>
      </c>
      <c r="D110" s="9">
        <v>739</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208</v>
      </c>
      <c r="B111" s="9">
        <v>2004</v>
      </c>
      <c r="C111" s="170" t="s">
        <v>16</v>
      </c>
      <c r="D111" s="9">
        <v>746</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208</v>
      </c>
      <c r="B112" s="9">
        <v>2005</v>
      </c>
      <c r="C112" s="170" t="s">
        <v>16</v>
      </c>
      <c r="D112" s="9">
        <v>708</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208</v>
      </c>
      <c r="B113" s="9">
        <v>2006</v>
      </c>
      <c r="C113" s="170" t="s">
        <v>16</v>
      </c>
      <c r="D113" s="9">
        <v>663</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208</v>
      </c>
      <c r="B114" s="9">
        <v>2007</v>
      </c>
      <c r="C114" s="170" t="s">
        <v>16</v>
      </c>
      <c r="D114" s="9">
        <v>683</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208</v>
      </c>
      <c r="B115" s="9">
        <v>2008</v>
      </c>
      <c r="C115" s="170" t="s">
        <v>16</v>
      </c>
      <c r="D115" s="9">
        <v>741</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208</v>
      </c>
      <c r="B116" s="9">
        <v>2009</v>
      </c>
      <c r="C116" s="172" t="s">
        <v>16</v>
      </c>
      <c r="D116" s="9">
        <v>806</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208</v>
      </c>
      <c r="B117" s="9">
        <v>2010</v>
      </c>
      <c r="C117" s="172" t="s">
        <v>16</v>
      </c>
      <c r="D117" s="9">
        <v>851</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208</v>
      </c>
      <c r="B118" s="9">
        <v>2011</v>
      </c>
      <c r="C118" s="172" t="s">
        <v>16</v>
      </c>
      <c r="D118" s="9">
        <v>858</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208</v>
      </c>
      <c r="B119" s="9">
        <v>2012</v>
      </c>
      <c r="C119" s="172" t="s">
        <v>16</v>
      </c>
      <c r="D119" s="9">
        <v>920</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208</v>
      </c>
      <c r="B120" s="9">
        <v>2013</v>
      </c>
      <c r="C120" s="172" t="s">
        <v>16</v>
      </c>
      <c r="D120" s="9">
        <v>864</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208</v>
      </c>
      <c r="B121" s="9">
        <v>2014</v>
      </c>
      <c r="C121" s="172" t="s">
        <v>16</v>
      </c>
      <c r="D121" s="9">
        <v>685</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208</v>
      </c>
      <c r="B122" s="9">
        <v>2015</v>
      </c>
      <c r="C122" s="172" t="s">
        <v>16</v>
      </c>
      <c r="D122" s="9">
        <v>597</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208</v>
      </c>
      <c r="B123" s="9">
        <v>2016</v>
      </c>
      <c r="C123" s="172" t="s">
        <v>16</v>
      </c>
      <c r="D123" s="9">
        <v>579</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208</v>
      </c>
      <c r="B124" s="9">
        <v>2017</v>
      </c>
      <c r="C124" s="172" t="s">
        <v>16</v>
      </c>
      <c r="D124" s="9">
        <v>551</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208</v>
      </c>
      <c r="B125" s="9">
        <v>2018</v>
      </c>
      <c r="C125" s="172" t="s">
        <v>16</v>
      </c>
      <c r="D125" s="9">
        <v>580</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208</v>
      </c>
      <c r="B126" s="9">
        <v>2019</v>
      </c>
      <c r="C126" s="172" t="s">
        <v>16</v>
      </c>
      <c r="D126" s="9">
        <v>596</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208</v>
      </c>
      <c r="B127" s="9">
        <v>2020</v>
      </c>
      <c r="C127" s="172" t="s">
        <v>16</v>
      </c>
      <c r="D127" s="9">
        <v>547</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208</v>
      </c>
      <c r="B128" s="9">
        <v>2021</v>
      </c>
      <c r="C128" s="172" t="s">
        <v>16</v>
      </c>
      <c r="D128" s="9">
        <v>484</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208</v>
      </c>
      <c r="B129" s="9">
        <v>2022</v>
      </c>
      <c r="C129" s="172" t="s">
        <v>16</v>
      </c>
      <c r="D129" s="9">
        <v>462</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208</v>
      </c>
      <c r="B130" s="9">
        <v>2023</v>
      </c>
      <c r="C130" s="172" t="s">
        <v>16</v>
      </c>
      <c r="D130" s="9">
        <v>467</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208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208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208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208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208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208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208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208</v>
      </c>
      <c r="B138" s="9">
        <v>2000</v>
      </c>
      <c r="C138" s="172" t="s">
        <v>17</v>
      </c>
      <c r="D138" s="9">
        <v>2484</v>
      </c>
      <c r="E138" s="9">
        <v>100</v>
      </c>
      <c r="F138" s="9">
        <v>100</v>
      </c>
      <c r="G138" s="9">
        <v>100</v>
      </c>
      <c r="H138" s="9">
        <v>0</v>
      </c>
      <c r="I138" s="9">
        <v>0</v>
      </c>
      <c r="J138" s="9">
        <v>0</v>
      </c>
      <c r="K138" s="9">
        <v>100</v>
      </c>
      <c r="L138" s="9">
        <v>100</v>
      </c>
      <c r="M138" s="9">
        <v>100</v>
      </c>
      <c r="N138" s="9">
        <v>0</v>
      </c>
      <c r="O138" s="9">
        <v>0</v>
      </c>
      <c r="P138" s="9">
        <v>0</v>
      </c>
      <c r="Q138" s="9">
        <v>100</v>
      </c>
      <c r="R138" s="9">
        <v>100</v>
      </c>
      <c r="S138" s="9"/>
      <c r="T138" s="9"/>
      <c r="U138" s="9">
        <v>0</v>
      </c>
      <c r="V138" s="9">
        <v>100</v>
      </c>
      <c r="W138" s="172"/>
      <c r="X138" s="172"/>
      <c r="Y138" s="172"/>
      <c r="Z138" s="172"/>
      <c r="AA138" s="172"/>
      <c r="AB138" s="172"/>
      <c r="AC138" s="172"/>
      <c r="AD138" s="172"/>
    </row>
    <row xmlns:x14ac="http://schemas.microsoft.com/office/spreadsheetml/2009/9/ac" r="139" s="169" customFormat="true" ht="12" x14ac:dyDescent="0.2">
      <c r="A139" s="172" t="s">
        <v>208</v>
      </c>
      <c r="B139" s="9">
        <v>2001</v>
      </c>
      <c r="C139" s="172" t="s">
        <v>17</v>
      </c>
      <c r="D139" s="9">
        <v>2550</v>
      </c>
      <c r="E139" s="9">
        <v>100</v>
      </c>
      <c r="F139" s="9">
        <v>100</v>
      </c>
      <c r="G139" s="9">
        <v>100</v>
      </c>
      <c r="H139" s="9">
        <v>0</v>
      </c>
      <c r="I139" s="9">
        <v>0</v>
      </c>
      <c r="J139" s="9">
        <v>0</v>
      </c>
      <c r="K139" s="9">
        <v>100</v>
      </c>
      <c r="L139" s="9">
        <v>100</v>
      </c>
      <c r="M139" s="9">
        <v>100</v>
      </c>
      <c r="N139" s="9">
        <v>0</v>
      </c>
      <c r="O139" s="9">
        <v>0</v>
      </c>
      <c r="P139" s="9">
        <v>0</v>
      </c>
      <c r="Q139" s="9">
        <v>100</v>
      </c>
      <c r="R139" s="9">
        <v>100</v>
      </c>
      <c r="S139" s="9"/>
      <c r="T139" s="9"/>
      <c r="U139" s="9">
        <v>0</v>
      </c>
      <c r="V139" s="9">
        <v>100</v>
      </c>
      <c r="W139" s="172"/>
      <c r="X139" s="172"/>
      <c r="Y139" s="172"/>
      <c r="Z139" s="172"/>
      <c r="AA139" s="172"/>
      <c r="AB139" s="172"/>
      <c r="AC139" s="172"/>
      <c r="AD139" s="172"/>
    </row>
    <row xmlns:x14ac="http://schemas.microsoft.com/office/spreadsheetml/2009/9/ac" r="140" s="169" customFormat="true" ht="12" x14ac:dyDescent="0.2">
      <c r="A140" s="172" t="s">
        <v>208</v>
      </c>
      <c r="B140" s="9">
        <v>2002</v>
      </c>
      <c r="C140" s="172" t="s">
        <v>17</v>
      </c>
      <c r="D140" s="9">
        <v>2577</v>
      </c>
      <c r="E140" s="9">
        <v>100</v>
      </c>
      <c r="F140" s="9">
        <v>100</v>
      </c>
      <c r="G140" s="9">
        <v>100</v>
      </c>
      <c r="H140" s="9">
        <v>0</v>
      </c>
      <c r="I140" s="9">
        <v>0</v>
      </c>
      <c r="J140" s="9">
        <v>0</v>
      </c>
      <c r="K140" s="9">
        <v>100</v>
      </c>
      <c r="L140" s="9">
        <v>100</v>
      </c>
      <c r="M140" s="9">
        <v>100</v>
      </c>
      <c r="N140" s="9">
        <v>0</v>
      </c>
      <c r="O140" s="9">
        <v>0</v>
      </c>
      <c r="P140" s="9">
        <v>0</v>
      </c>
      <c r="Q140" s="9">
        <v>100</v>
      </c>
      <c r="R140" s="9">
        <v>100</v>
      </c>
      <c r="S140" s="9"/>
      <c r="T140" s="9"/>
      <c r="U140" s="9">
        <v>0</v>
      </c>
      <c r="V140" s="9">
        <v>100</v>
      </c>
      <c r="W140" s="172"/>
      <c r="X140" s="172"/>
      <c r="Y140" s="172"/>
      <c r="Z140" s="172"/>
      <c r="AA140" s="172"/>
      <c r="AB140" s="172"/>
      <c r="AC140" s="172"/>
      <c r="AD140" s="172"/>
    </row>
    <row xmlns:x14ac="http://schemas.microsoft.com/office/spreadsheetml/2009/9/ac" r="141" s="169" customFormat="true" ht="12" x14ac:dyDescent="0.2">
      <c r="A141" s="172" t="s">
        <v>208</v>
      </c>
      <c r="B141" s="9">
        <v>2003</v>
      </c>
      <c r="C141" s="172" t="s">
        <v>17</v>
      </c>
      <c r="D141" s="9">
        <v>2589</v>
      </c>
      <c r="E141" s="9">
        <v>100</v>
      </c>
      <c r="F141" s="9">
        <v>100</v>
      </c>
      <c r="G141" s="9">
        <v>100</v>
      </c>
      <c r="H141" s="9">
        <v>0</v>
      </c>
      <c r="I141" s="9">
        <v>0</v>
      </c>
      <c r="J141" s="9">
        <v>0</v>
      </c>
      <c r="K141" s="9">
        <v>100</v>
      </c>
      <c r="L141" s="9">
        <v>100</v>
      </c>
      <c r="M141" s="9">
        <v>100</v>
      </c>
      <c r="N141" s="9">
        <v>0</v>
      </c>
      <c r="O141" s="9">
        <v>0</v>
      </c>
      <c r="P141" s="9">
        <v>0</v>
      </c>
      <c r="Q141" s="9">
        <v>100</v>
      </c>
      <c r="R141" s="9">
        <v>100</v>
      </c>
      <c r="S141" s="9"/>
      <c r="T141" s="9"/>
      <c r="U141" s="9">
        <v>0</v>
      </c>
      <c r="V141" s="9">
        <v>100</v>
      </c>
      <c r="W141" s="172"/>
      <c r="X141" s="172"/>
      <c r="Y141" s="172"/>
      <c r="Z141" s="172"/>
      <c r="AA141" s="172"/>
      <c r="AB141" s="172"/>
      <c r="AC141" s="172"/>
      <c r="AD141" s="172"/>
    </row>
    <row xmlns:x14ac="http://schemas.microsoft.com/office/spreadsheetml/2009/9/ac" r="142" s="169" customFormat="true" ht="12" x14ac:dyDescent="0.2">
      <c r="A142" s="172" t="s">
        <v>208</v>
      </c>
      <c r="B142" s="9">
        <v>2004</v>
      </c>
      <c r="C142" s="172" t="s">
        <v>17</v>
      </c>
      <c r="D142" s="9">
        <v>2604</v>
      </c>
      <c r="E142" s="9">
        <v>100</v>
      </c>
      <c r="F142" s="9">
        <v>100</v>
      </c>
      <c r="G142" s="9">
        <v>100</v>
      </c>
      <c r="H142" s="9">
        <v>0</v>
      </c>
      <c r="I142" s="9">
        <v>0</v>
      </c>
      <c r="J142" s="9">
        <v>0</v>
      </c>
      <c r="K142" s="9">
        <v>100</v>
      </c>
      <c r="L142" s="9">
        <v>100</v>
      </c>
      <c r="M142" s="9">
        <v>100</v>
      </c>
      <c r="N142" s="9">
        <v>0</v>
      </c>
      <c r="O142" s="9">
        <v>0</v>
      </c>
      <c r="P142" s="9">
        <v>0</v>
      </c>
      <c r="Q142" s="9">
        <v>100</v>
      </c>
      <c r="R142" s="9">
        <v>100</v>
      </c>
      <c r="S142" s="9"/>
      <c r="T142" s="9"/>
      <c r="U142" s="9">
        <v>0</v>
      </c>
      <c r="V142" s="9">
        <v>100</v>
      </c>
      <c r="W142" s="172"/>
      <c r="X142" s="172"/>
      <c r="Y142" s="172"/>
      <c r="Z142" s="172"/>
      <c r="AA142" s="172"/>
      <c r="AB142" s="172"/>
      <c r="AC142" s="172"/>
      <c r="AD142" s="172"/>
    </row>
    <row xmlns:x14ac="http://schemas.microsoft.com/office/spreadsheetml/2009/9/ac" r="143" s="169" customFormat="true" ht="12" x14ac:dyDescent="0.2">
      <c r="A143" s="172" t="s">
        <v>208</v>
      </c>
      <c r="B143" s="9">
        <v>2005</v>
      </c>
      <c r="C143" s="172" t="s">
        <v>17</v>
      </c>
      <c r="D143" s="9">
        <v>2632</v>
      </c>
      <c r="E143" s="9">
        <v>100</v>
      </c>
      <c r="F143" s="9">
        <v>100</v>
      </c>
      <c r="G143" s="9">
        <v>100</v>
      </c>
      <c r="H143" s="9">
        <v>0</v>
      </c>
      <c r="I143" s="9">
        <v>0</v>
      </c>
      <c r="J143" s="9">
        <v>0</v>
      </c>
      <c r="K143" s="9">
        <v>100</v>
      </c>
      <c r="L143" s="9">
        <v>100</v>
      </c>
      <c r="M143" s="9">
        <v>100</v>
      </c>
      <c r="N143" s="9">
        <v>0</v>
      </c>
      <c r="O143" s="9">
        <v>0</v>
      </c>
      <c r="P143" s="9">
        <v>0</v>
      </c>
      <c r="Q143" s="9">
        <v>100</v>
      </c>
      <c r="R143" s="9">
        <v>100</v>
      </c>
      <c r="S143" s="9"/>
      <c r="T143" s="9"/>
      <c r="U143" s="9">
        <v>0</v>
      </c>
      <c r="V143" s="9">
        <v>100</v>
      </c>
      <c r="W143" s="172"/>
      <c r="X143" s="172"/>
      <c r="Y143" s="172"/>
      <c r="Z143" s="172"/>
      <c r="AA143" s="172"/>
      <c r="AB143" s="172"/>
      <c r="AC143" s="172"/>
      <c r="AD143" s="172"/>
    </row>
    <row xmlns:x14ac="http://schemas.microsoft.com/office/spreadsheetml/2009/9/ac" r="144" s="169" customFormat="true" ht="12" x14ac:dyDescent="0.2">
      <c r="A144" s="172" t="s">
        <v>208</v>
      </c>
      <c r="B144" s="9">
        <v>2006</v>
      </c>
      <c r="C144" s="172" t="s">
        <v>17</v>
      </c>
      <c r="D144" s="9">
        <v>2675</v>
      </c>
      <c r="E144" s="9">
        <v>100</v>
      </c>
      <c r="F144" s="9">
        <v>100</v>
      </c>
      <c r="G144" s="9">
        <v>100</v>
      </c>
      <c r="H144" s="9">
        <v>0</v>
      </c>
      <c r="I144" s="9">
        <v>0</v>
      </c>
      <c r="J144" s="9">
        <v>0</v>
      </c>
      <c r="K144" s="9">
        <v>100</v>
      </c>
      <c r="L144" s="9">
        <v>100</v>
      </c>
      <c r="M144" s="9">
        <v>100</v>
      </c>
      <c r="N144" s="9">
        <v>0</v>
      </c>
      <c r="O144" s="9">
        <v>0</v>
      </c>
      <c r="P144" s="9">
        <v>0</v>
      </c>
      <c r="Q144" s="9">
        <v>100</v>
      </c>
      <c r="R144" s="9">
        <v>100</v>
      </c>
      <c r="S144" s="9"/>
      <c r="T144" s="9"/>
      <c r="U144" s="9">
        <v>0</v>
      </c>
      <c r="V144" s="9">
        <v>100</v>
      </c>
      <c r="W144" s="172"/>
      <c r="X144" s="172"/>
      <c r="Y144" s="172"/>
      <c r="Z144" s="172"/>
      <c r="AA144" s="172"/>
      <c r="AB144" s="172"/>
      <c r="AC144" s="172"/>
      <c r="AD144" s="172"/>
    </row>
    <row xmlns:x14ac="http://schemas.microsoft.com/office/spreadsheetml/2009/9/ac" r="145" s="169" customFormat="true" ht="12" x14ac:dyDescent="0.2">
      <c r="A145" s="172" t="s">
        <v>208</v>
      </c>
      <c r="B145" s="9">
        <v>2007</v>
      </c>
      <c r="C145" s="172" t="s">
        <v>17</v>
      </c>
      <c r="D145" s="9">
        <v>2692</v>
      </c>
      <c r="E145" s="9">
        <v>100</v>
      </c>
      <c r="F145" s="9">
        <v>100</v>
      </c>
      <c r="G145" s="9">
        <v>100</v>
      </c>
      <c r="H145" s="9">
        <v>0</v>
      </c>
      <c r="I145" s="9">
        <v>0</v>
      </c>
      <c r="J145" s="9">
        <v>0</v>
      </c>
      <c r="K145" s="9">
        <v>100</v>
      </c>
      <c r="L145" s="9">
        <v>100</v>
      </c>
      <c r="M145" s="9">
        <v>100</v>
      </c>
      <c r="N145" s="9">
        <v>0</v>
      </c>
      <c r="O145" s="9">
        <v>0</v>
      </c>
      <c r="P145" s="9">
        <v>0</v>
      </c>
      <c r="Q145" s="9">
        <v>100</v>
      </c>
      <c r="R145" s="9">
        <v>100</v>
      </c>
      <c r="S145" s="9"/>
      <c r="T145" s="9"/>
      <c r="U145" s="9">
        <v>0</v>
      </c>
      <c r="V145" s="9">
        <v>100</v>
      </c>
      <c r="W145" s="172"/>
      <c r="X145" s="172"/>
      <c r="Y145" s="172"/>
      <c r="Z145" s="172"/>
      <c r="AA145" s="172"/>
      <c r="AB145" s="172"/>
      <c r="AC145" s="172"/>
      <c r="AD145" s="172"/>
    </row>
    <row xmlns:x14ac="http://schemas.microsoft.com/office/spreadsheetml/2009/9/ac" r="146" s="169" customFormat="true" ht="12" x14ac:dyDescent="0.2">
      <c r="A146" s="172" t="s">
        <v>208</v>
      </c>
      <c r="B146" s="9">
        <v>2008</v>
      </c>
      <c r="C146" s="172" t="s">
        <v>17</v>
      </c>
      <c r="D146" s="9">
        <v>2724</v>
      </c>
      <c r="E146" s="9">
        <v>100</v>
      </c>
      <c r="F146" s="9">
        <v>100</v>
      </c>
      <c r="G146" s="9">
        <v>100</v>
      </c>
      <c r="H146" s="9">
        <v>0</v>
      </c>
      <c r="I146" s="9">
        <v>0</v>
      </c>
      <c r="J146" s="9">
        <v>0</v>
      </c>
      <c r="K146" s="9">
        <v>100</v>
      </c>
      <c r="L146" s="9">
        <v>100</v>
      </c>
      <c r="M146" s="9">
        <v>100</v>
      </c>
      <c r="N146" s="9">
        <v>0</v>
      </c>
      <c r="O146" s="9">
        <v>0</v>
      </c>
      <c r="P146" s="9">
        <v>0</v>
      </c>
      <c r="Q146" s="9">
        <v>100</v>
      </c>
      <c r="R146" s="9">
        <v>100</v>
      </c>
      <c r="S146" s="9"/>
      <c r="T146" s="9"/>
      <c r="U146" s="9">
        <v>0</v>
      </c>
      <c r="V146" s="9">
        <v>100</v>
      </c>
      <c r="W146" s="172"/>
      <c r="X146" s="172"/>
      <c r="Y146" s="172"/>
      <c r="Z146" s="172"/>
      <c r="AA146" s="172"/>
      <c r="AB146" s="172"/>
      <c r="AC146" s="172"/>
      <c r="AD146" s="172"/>
    </row>
    <row xmlns:x14ac="http://schemas.microsoft.com/office/spreadsheetml/2009/9/ac" r="147" s="169" customFormat="true" ht="12" x14ac:dyDescent="0.2">
      <c r="A147" s="172" t="s">
        <v>208</v>
      </c>
      <c r="B147" s="9">
        <v>2009</v>
      </c>
      <c r="C147" s="172" t="s">
        <v>17</v>
      </c>
      <c r="D147" s="9">
        <v>2776</v>
      </c>
      <c r="E147" s="9">
        <v>100</v>
      </c>
      <c r="F147" s="9">
        <v>100</v>
      </c>
      <c r="G147" s="9">
        <v>100</v>
      </c>
      <c r="H147" s="9">
        <v>0</v>
      </c>
      <c r="I147" s="9">
        <v>0</v>
      </c>
      <c r="J147" s="9">
        <v>0</v>
      </c>
      <c r="K147" s="9">
        <v>100</v>
      </c>
      <c r="L147" s="9">
        <v>100</v>
      </c>
      <c r="M147" s="9">
        <v>100</v>
      </c>
      <c r="N147" s="9">
        <v>0</v>
      </c>
      <c r="O147" s="9">
        <v>0</v>
      </c>
      <c r="P147" s="9">
        <v>0</v>
      </c>
      <c r="Q147" s="9">
        <v>100</v>
      </c>
      <c r="R147" s="9">
        <v>100</v>
      </c>
      <c r="S147" s="9"/>
      <c r="T147" s="9"/>
      <c r="U147" s="9">
        <v>0</v>
      </c>
      <c r="V147" s="9">
        <v>100</v>
      </c>
      <c r="W147" s="172"/>
      <c r="X147" s="172"/>
      <c r="Y147" s="172"/>
      <c r="Z147" s="172"/>
      <c r="AA147" s="172"/>
      <c r="AB147" s="172"/>
      <c r="AC147" s="172"/>
      <c r="AD147" s="172"/>
    </row>
    <row xmlns:x14ac="http://schemas.microsoft.com/office/spreadsheetml/2009/9/ac" r="148" s="169" customFormat="true" ht="12" x14ac:dyDescent="0.2">
      <c r="A148" s="172" t="s">
        <v>208</v>
      </c>
      <c r="B148" s="9">
        <v>2010</v>
      </c>
      <c r="C148" s="172" t="s">
        <v>17</v>
      </c>
      <c r="D148" s="9">
        <v>2863</v>
      </c>
      <c r="E148" s="9">
        <v>100</v>
      </c>
      <c r="F148" s="9">
        <v>100</v>
      </c>
      <c r="G148" s="9">
        <v>100</v>
      </c>
      <c r="H148" s="9">
        <v>0</v>
      </c>
      <c r="I148" s="9">
        <v>0</v>
      </c>
      <c r="J148" s="9">
        <v>0</v>
      </c>
      <c r="K148" s="9">
        <v>100</v>
      </c>
      <c r="L148" s="9">
        <v>100</v>
      </c>
      <c r="M148" s="9">
        <v>100</v>
      </c>
      <c r="N148" s="9">
        <v>0</v>
      </c>
      <c r="O148" s="9">
        <v>0</v>
      </c>
      <c r="P148" s="9">
        <v>0</v>
      </c>
      <c r="Q148" s="9">
        <v>100</v>
      </c>
      <c r="R148" s="9">
        <v>100</v>
      </c>
      <c r="S148" s="9">
        <v>89.770722285713873</v>
      </c>
      <c r="T148" s="9">
        <v>10.22927771428613</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208</v>
      </c>
      <c r="B149" s="9">
        <v>2011</v>
      </c>
      <c r="C149" s="172" t="s">
        <v>17</v>
      </c>
      <c r="D149" s="9">
        <v>2878</v>
      </c>
      <c r="E149" s="9">
        <v>100</v>
      </c>
      <c r="F149" s="9">
        <v>100</v>
      </c>
      <c r="G149" s="9">
        <v>100</v>
      </c>
      <c r="H149" s="9">
        <v>0</v>
      </c>
      <c r="I149" s="9">
        <v>0</v>
      </c>
      <c r="J149" s="9">
        <v>0</v>
      </c>
      <c r="K149" s="9">
        <v>100</v>
      </c>
      <c r="L149" s="9">
        <v>100</v>
      </c>
      <c r="M149" s="9">
        <v>100</v>
      </c>
      <c r="N149" s="9">
        <v>0</v>
      </c>
      <c r="O149" s="9">
        <v>0</v>
      </c>
      <c r="P149" s="9">
        <v>0</v>
      </c>
      <c r="Q149" s="9">
        <v>100</v>
      </c>
      <c r="R149" s="9">
        <v>100</v>
      </c>
      <c r="S149" s="9">
        <v>89.770722285713873</v>
      </c>
      <c r="T149" s="9">
        <v>10.22927771428613</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208</v>
      </c>
      <c r="B150" s="9">
        <v>2012</v>
      </c>
      <c r="C150" s="172" t="s">
        <v>17</v>
      </c>
      <c r="D150" s="9">
        <v>2924</v>
      </c>
      <c r="E150" s="9">
        <v>100</v>
      </c>
      <c r="F150" s="9">
        <v>100</v>
      </c>
      <c r="G150" s="9">
        <v>100</v>
      </c>
      <c r="H150" s="9">
        <v>0</v>
      </c>
      <c r="I150" s="9">
        <v>0</v>
      </c>
      <c r="J150" s="9">
        <v>0</v>
      </c>
      <c r="K150" s="9">
        <v>100</v>
      </c>
      <c r="L150" s="9">
        <v>100</v>
      </c>
      <c r="M150" s="9">
        <v>100</v>
      </c>
      <c r="N150" s="9">
        <v>0</v>
      </c>
      <c r="O150" s="9">
        <v>0</v>
      </c>
      <c r="P150" s="9">
        <v>0</v>
      </c>
      <c r="Q150" s="9">
        <v>100</v>
      </c>
      <c r="R150" s="9">
        <v>100</v>
      </c>
      <c r="S150" s="9">
        <v>89.770722285713873</v>
      </c>
      <c r="T150" s="9">
        <v>10.22927771428613</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208</v>
      </c>
      <c r="B151" s="9">
        <v>2013</v>
      </c>
      <c r="C151" s="172" t="s">
        <v>17</v>
      </c>
      <c r="D151" s="9">
        <v>2955</v>
      </c>
      <c r="E151" s="9">
        <v>100</v>
      </c>
      <c r="F151" s="9">
        <v>100</v>
      </c>
      <c r="G151" s="9">
        <v>100</v>
      </c>
      <c r="H151" s="9">
        <v>0</v>
      </c>
      <c r="I151" s="9">
        <v>0</v>
      </c>
      <c r="J151" s="9">
        <v>0</v>
      </c>
      <c r="K151" s="9">
        <v>100</v>
      </c>
      <c r="L151" s="9">
        <v>100</v>
      </c>
      <c r="M151" s="9">
        <v>100</v>
      </c>
      <c r="N151" s="9">
        <v>0</v>
      </c>
      <c r="O151" s="9">
        <v>0</v>
      </c>
      <c r="P151" s="9">
        <v>0</v>
      </c>
      <c r="Q151" s="9">
        <v>100</v>
      </c>
      <c r="R151" s="9">
        <v>100</v>
      </c>
      <c r="S151" s="9">
        <v>89.770722285713873</v>
      </c>
      <c r="T151" s="9">
        <v>10.22927771428613</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208</v>
      </c>
      <c r="B152" s="9">
        <v>2014</v>
      </c>
      <c r="C152" s="172" t="s">
        <v>17</v>
      </c>
      <c r="D152" s="9">
        <v>3036</v>
      </c>
      <c r="E152" s="9">
        <v>100</v>
      </c>
      <c r="F152" s="9">
        <v>100</v>
      </c>
      <c r="G152" s="9">
        <v>100</v>
      </c>
      <c r="H152" s="9">
        <v>0</v>
      </c>
      <c r="I152" s="9">
        <v>0</v>
      </c>
      <c r="J152" s="9">
        <v>0</v>
      </c>
      <c r="K152" s="9">
        <v>100</v>
      </c>
      <c r="L152" s="9">
        <v>100</v>
      </c>
      <c r="M152" s="9">
        <v>100</v>
      </c>
      <c r="N152" s="9">
        <v>0</v>
      </c>
      <c r="O152" s="9">
        <v>0</v>
      </c>
      <c r="P152" s="9">
        <v>0</v>
      </c>
      <c r="Q152" s="9">
        <v>100</v>
      </c>
      <c r="R152" s="9">
        <v>100</v>
      </c>
      <c r="S152" s="9">
        <v>89.770722285713873</v>
      </c>
      <c r="T152" s="9">
        <v>10.22927771428613</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208</v>
      </c>
      <c r="B153" s="9">
        <v>2015</v>
      </c>
      <c r="C153" s="172" t="s">
        <v>17</v>
      </c>
      <c r="D153" s="9">
        <v>3054</v>
      </c>
      <c r="E153" s="9">
        <v>100</v>
      </c>
      <c r="F153" s="9">
        <v>100</v>
      </c>
      <c r="G153" s="9">
        <v>100</v>
      </c>
      <c r="H153" s="9">
        <v>0</v>
      </c>
      <c r="I153" s="9">
        <v>0</v>
      </c>
      <c r="J153" s="9">
        <v>0</v>
      </c>
      <c r="K153" s="9">
        <v>100</v>
      </c>
      <c r="L153" s="9">
        <v>100</v>
      </c>
      <c r="M153" s="9">
        <v>100</v>
      </c>
      <c r="N153" s="9">
        <v>0</v>
      </c>
      <c r="O153" s="9">
        <v>0</v>
      </c>
      <c r="P153" s="9">
        <v>0</v>
      </c>
      <c r="Q153" s="9">
        <v>100</v>
      </c>
      <c r="R153" s="9">
        <v>100</v>
      </c>
      <c r="S153" s="9">
        <v>91.358023999999659</v>
      </c>
      <c r="T153" s="9">
        <v>8.6419760000003407</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208</v>
      </c>
      <c r="B154" s="9">
        <v>2016</v>
      </c>
      <c r="C154" s="172" t="s">
        <v>17</v>
      </c>
      <c r="D154" s="9">
        <v>2971</v>
      </c>
      <c r="E154" s="9">
        <v>100</v>
      </c>
      <c r="F154" s="9">
        <v>100</v>
      </c>
      <c r="G154" s="9">
        <v>100</v>
      </c>
      <c r="H154" s="9">
        <v>0</v>
      </c>
      <c r="I154" s="9">
        <v>0</v>
      </c>
      <c r="J154" s="9">
        <v>0</v>
      </c>
      <c r="K154" s="9">
        <v>100</v>
      </c>
      <c r="L154" s="9">
        <v>100</v>
      </c>
      <c r="M154" s="9">
        <v>100</v>
      </c>
      <c r="N154" s="9">
        <v>0</v>
      </c>
      <c r="O154" s="9">
        <v>0</v>
      </c>
      <c r="P154" s="9">
        <v>0</v>
      </c>
      <c r="Q154" s="9">
        <v>100</v>
      </c>
      <c r="R154" s="9">
        <v>100</v>
      </c>
      <c r="S154" s="9">
        <v>92.945325714285445</v>
      </c>
      <c r="T154" s="9">
        <v>7.0546742857145546</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208</v>
      </c>
      <c r="B155" s="9">
        <v>2017</v>
      </c>
      <c r="C155" s="172" t="s">
        <v>17</v>
      </c>
      <c r="D155" s="9">
        <v>2869</v>
      </c>
      <c r="E155" s="9">
        <v>100</v>
      </c>
      <c r="F155" s="9">
        <v>100</v>
      </c>
      <c r="G155" s="9">
        <v>99.706959619047666</v>
      </c>
      <c r="H155" s="9">
        <v>0.29304038095233409</v>
      </c>
      <c r="I155" s="9">
        <v>0</v>
      </c>
      <c r="J155" s="9">
        <v>0</v>
      </c>
      <c r="K155" s="9">
        <v>100</v>
      </c>
      <c r="L155" s="9">
        <v>100</v>
      </c>
      <c r="M155" s="9">
        <v>99.706959619047666</v>
      </c>
      <c r="N155" s="9">
        <v>0.29304038095233409</v>
      </c>
      <c r="O155" s="9">
        <v>0</v>
      </c>
      <c r="P155" s="9">
        <v>0</v>
      </c>
      <c r="Q155" s="9">
        <v>100</v>
      </c>
      <c r="R155" s="9">
        <v>100</v>
      </c>
      <c r="S155" s="9">
        <v>94.532627428571232</v>
      </c>
      <c r="T155" s="9">
        <v>5.4673725714287684</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208</v>
      </c>
      <c r="B156" s="9">
        <v>2018</v>
      </c>
      <c r="C156" s="172" t="s">
        <v>17</v>
      </c>
      <c r="D156" s="9">
        <v>2725</v>
      </c>
      <c r="E156" s="9">
        <v>100</v>
      </c>
      <c r="F156" s="9">
        <v>100</v>
      </c>
      <c r="G156" s="9">
        <v>99.047618761904914</v>
      </c>
      <c r="H156" s="9">
        <v>0.95238123809508579</v>
      </c>
      <c r="I156" s="9">
        <v>0</v>
      </c>
      <c r="J156" s="9">
        <v>0</v>
      </c>
      <c r="K156" s="9">
        <v>100</v>
      </c>
      <c r="L156" s="9">
        <v>100</v>
      </c>
      <c r="M156" s="9">
        <v>99.047618761904914</v>
      </c>
      <c r="N156" s="9">
        <v>0.95238123809508579</v>
      </c>
      <c r="O156" s="9">
        <v>0</v>
      </c>
      <c r="P156" s="9">
        <v>0</v>
      </c>
      <c r="Q156" s="9">
        <v>100</v>
      </c>
      <c r="R156" s="9">
        <v>100</v>
      </c>
      <c r="S156" s="9">
        <v>96.119929142857018</v>
      </c>
      <c r="T156" s="9">
        <v>3.8800708571429818</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208</v>
      </c>
      <c r="B157" s="9">
        <v>2019</v>
      </c>
      <c r="C157" s="172" t="s">
        <v>17</v>
      </c>
      <c r="D157" s="9">
        <v>2578</v>
      </c>
      <c r="E157" s="9">
        <v>100</v>
      </c>
      <c r="F157" s="9">
        <v>100</v>
      </c>
      <c r="G157" s="9">
        <v>98.388277904762163</v>
      </c>
      <c r="H157" s="9">
        <v>1.611722095237837</v>
      </c>
      <c r="I157" s="9">
        <v>0</v>
      </c>
      <c r="J157" s="9">
        <v>0</v>
      </c>
      <c r="K157" s="9">
        <v>100</v>
      </c>
      <c r="L157" s="9">
        <v>100</v>
      </c>
      <c r="M157" s="9">
        <v>98.388277904762163</v>
      </c>
      <c r="N157" s="9">
        <v>1.611722095237837</v>
      </c>
      <c r="O157" s="9">
        <v>0</v>
      </c>
      <c r="P157" s="9">
        <v>0</v>
      </c>
      <c r="Q157" s="9">
        <v>100</v>
      </c>
      <c r="R157" s="9">
        <v>100</v>
      </c>
      <c r="S157" s="9">
        <v>97.707230857142804</v>
      </c>
      <c r="T157" s="9">
        <v>2.2927691428571961</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208</v>
      </c>
      <c r="B158" s="9">
        <v>2020</v>
      </c>
      <c r="C158" s="172" t="s">
        <v>17</v>
      </c>
      <c r="D158" s="9">
        <v>2440</v>
      </c>
      <c r="E158" s="9">
        <v>100</v>
      </c>
      <c r="F158" s="9">
        <v>100</v>
      </c>
      <c r="G158" s="9">
        <v>97.728937047619183</v>
      </c>
      <c r="H158" s="9">
        <v>2.271062952380817</v>
      </c>
      <c r="I158" s="9">
        <v>0</v>
      </c>
      <c r="J158" s="9">
        <v>0</v>
      </c>
      <c r="K158" s="9">
        <v>100</v>
      </c>
      <c r="L158" s="9">
        <v>100</v>
      </c>
      <c r="M158" s="9">
        <v>97.728937047619183</v>
      </c>
      <c r="N158" s="9">
        <v>2.271062952380817</v>
      </c>
      <c r="O158" s="9">
        <v>0</v>
      </c>
      <c r="P158" s="9">
        <v>0</v>
      </c>
      <c r="Q158" s="9">
        <v>100</v>
      </c>
      <c r="R158" s="9">
        <v>100</v>
      </c>
      <c r="S158" s="9">
        <v>99.294532571428135</v>
      </c>
      <c r="T158" s="9">
        <v>0.70546742857186473</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208</v>
      </c>
      <c r="B159" s="9">
        <v>2021</v>
      </c>
      <c r="C159" s="172" t="s">
        <v>17</v>
      </c>
      <c r="D159" s="9">
        <v>2263</v>
      </c>
      <c r="E159" s="9">
        <v>100</v>
      </c>
      <c r="F159" s="9">
        <v>100</v>
      </c>
      <c r="G159" s="9">
        <v>97.069596190476432</v>
      </c>
      <c r="H159" s="9">
        <v>2.9304038095235678</v>
      </c>
      <c r="I159" s="9">
        <v>0</v>
      </c>
      <c r="J159" s="9">
        <v>0</v>
      </c>
      <c r="K159" s="9">
        <v>100</v>
      </c>
      <c r="L159" s="9">
        <v>100</v>
      </c>
      <c r="M159" s="9">
        <v>97.069596190476432</v>
      </c>
      <c r="N159" s="9">
        <v>2.9304038095235678</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208</v>
      </c>
      <c r="B160" s="9">
        <v>2022</v>
      </c>
      <c r="C160" s="172" t="s">
        <v>17</v>
      </c>
      <c r="D160" s="9">
        <v>2116</v>
      </c>
      <c r="E160" s="9">
        <v>100</v>
      </c>
      <c r="F160" s="9">
        <v>100</v>
      </c>
      <c r="G160" s="9">
        <v>96.410255333333453</v>
      </c>
      <c r="H160" s="9">
        <v>3.5897446666665469</v>
      </c>
      <c r="I160" s="9">
        <v>0</v>
      </c>
      <c r="J160" s="9">
        <v>0</v>
      </c>
      <c r="K160" s="9">
        <v>100</v>
      </c>
      <c r="L160" s="9">
        <v>100</v>
      </c>
      <c r="M160" s="9">
        <v>96.410255333333453</v>
      </c>
      <c r="N160" s="9">
        <v>3.5897446666665469</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208</v>
      </c>
      <c r="B161" s="9">
        <v>2023</v>
      </c>
      <c r="C161" s="172" t="s">
        <v>17</v>
      </c>
      <c r="D161" s="9">
        <v>2033</v>
      </c>
      <c r="E161" s="9">
        <v>100</v>
      </c>
      <c r="F161" s="9">
        <v>100</v>
      </c>
      <c r="G161" s="9">
        <v>95.750914476190701</v>
      </c>
      <c r="H161" s="9">
        <v>4.249085523809299</v>
      </c>
      <c r="I161" s="9">
        <v>0</v>
      </c>
      <c r="J161" s="9">
        <v>0</v>
      </c>
      <c r="K161" s="9">
        <v>100</v>
      </c>
      <c r="L161" s="9">
        <v>100</v>
      </c>
      <c r="M161" s="9">
        <v>95.750914476190701</v>
      </c>
      <c r="N161" s="9">
        <v>4.249085523809299</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208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208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208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208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208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208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208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208</v>
      </c>
      <c r="B169" s="9">
        <v>2000</v>
      </c>
      <c r="C169" s="173" t="s">
        <v>18</v>
      </c>
      <c r="D169" s="9">
        <v>1568</v>
      </c>
      <c r="E169" s="9">
        <v>100</v>
      </c>
      <c r="F169" s="9">
        <v>100</v>
      </c>
      <c r="G169" s="9"/>
      <c r="H169" s="9"/>
      <c r="I169" s="9">
        <v>0</v>
      </c>
      <c r="J169" s="9">
        <v>100</v>
      </c>
      <c r="K169" s="9">
        <v>100</v>
      </c>
      <c r="L169" s="9">
        <v>100</v>
      </c>
      <c r="M169" s="9"/>
      <c r="N169" s="9"/>
      <c r="O169" s="9">
        <v>0</v>
      </c>
      <c r="P169" s="9">
        <v>100</v>
      </c>
      <c r="Q169" s="9">
        <v>100</v>
      </c>
      <c r="R169" s="9">
        <v>100</v>
      </c>
      <c r="S169" s="9"/>
      <c r="T169" s="9"/>
      <c r="U169" s="9">
        <v>0</v>
      </c>
      <c r="V169" s="9">
        <v>100</v>
      </c>
      <c r="W169" s="173"/>
      <c r="X169" s="173"/>
      <c r="Y169" s="173"/>
      <c r="Z169" s="173"/>
      <c r="AA169" s="173"/>
      <c r="AB169" s="173"/>
    </row>
    <row xmlns:x14ac="http://schemas.microsoft.com/office/spreadsheetml/2009/9/ac" r="170" ht="15.75" x14ac:dyDescent="0.25">
      <c r="A170" s="173" t="s">
        <v>208</v>
      </c>
      <c r="B170" s="9">
        <v>2001</v>
      </c>
      <c r="C170" s="173" t="s">
        <v>18</v>
      </c>
      <c r="D170" s="9">
        <v>1627</v>
      </c>
      <c r="E170" s="9">
        <v>100</v>
      </c>
      <c r="F170" s="9">
        <v>100</v>
      </c>
      <c r="G170" s="9"/>
      <c r="H170" s="9"/>
      <c r="I170" s="9">
        <v>0</v>
      </c>
      <c r="J170" s="9">
        <v>100</v>
      </c>
      <c r="K170" s="9">
        <v>100</v>
      </c>
      <c r="L170" s="9">
        <v>100</v>
      </c>
      <c r="M170" s="9"/>
      <c r="N170" s="9"/>
      <c r="O170" s="9">
        <v>0</v>
      </c>
      <c r="P170" s="9">
        <v>100</v>
      </c>
      <c r="Q170" s="9">
        <v>100</v>
      </c>
      <c r="R170" s="9">
        <v>100</v>
      </c>
      <c r="S170" s="9"/>
      <c r="T170" s="9"/>
      <c r="U170" s="9">
        <v>0</v>
      </c>
      <c r="V170" s="9">
        <v>100</v>
      </c>
      <c r="W170" s="173"/>
      <c r="X170" s="173"/>
      <c r="Y170" s="173"/>
      <c r="Z170" s="173"/>
      <c r="AA170" s="173"/>
      <c r="AB170" s="173"/>
    </row>
    <row xmlns:x14ac="http://schemas.microsoft.com/office/spreadsheetml/2009/9/ac" r="171" ht="15.75" x14ac:dyDescent="0.25">
      <c r="A171" s="173" t="s">
        <v>208</v>
      </c>
      <c r="B171" s="9">
        <v>2002</v>
      </c>
      <c r="C171" s="173" t="s">
        <v>18</v>
      </c>
      <c r="D171" s="9">
        <v>1695</v>
      </c>
      <c r="E171" s="9">
        <v>100</v>
      </c>
      <c r="F171" s="9">
        <v>100</v>
      </c>
      <c r="G171" s="9"/>
      <c r="H171" s="9"/>
      <c r="I171" s="9">
        <v>0</v>
      </c>
      <c r="J171" s="9">
        <v>100</v>
      </c>
      <c r="K171" s="9">
        <v>100</v>
      </c>
      <c r="L171" s="9">
        <v>100</v>
      </c>
      <c r="M171" s="9"/>
      <c r="N171" s="9"/>
      <c r="O171" s="9">
        <v>0</v>
      </c>
      <c r="P171" s="9">
        <v>100</v>
      </c>
      <c r="Q171" s="9">
        <v>100</v>
      </c>
      <c r="R171" s="9">
        <v>100</v>
      </c>
      <c r="S171" s="9"/>
      <c r="T171" s="9"/>
      <c r="U171" s="9">
        <v>0</v>
      </c>
      <c r="V171" s="9">
        <v>100</v>
      </c>
      <c r="W171" s="173"/>
      <c r="X171" s="173"/>
      <c r="Y171" s="173"/>
      <c r="Z171" s="173"/>
      <c r="AA171" s="173"/>
      <c r="AB171" s="173"/>
    </row>
    <row xmlns:x14ac="http://schemas.microsoft.com/office/spreadsheetml/2009/9/ac" r="172" ht="15.75" x14ac:dyDescent="0.25">
      <c r="A172" s="173" t="s">
        <v>208</v>
      </c>
      <c r="B172" s="9">
        <v>2003</v>
      </c>
      <c r="C172" s="173" t="s">
        <v>18</v>
      </c>
      <c r="D172" s="9">
        <v>1726</v>
      </c>
      <c r="E172" s="9">
        <v>100</v>
      </c>
      <c r="F172" s="9">
        <v>100</v>
      </c>
      <c r="G172" s="9"/>
      <c r="H172" s="9"/>
      <c r="I172" s="9">
        <v>0</v>
      </c>
      <c r="J172" s="9">
        <v>100</v>
      </c>
      <c r="K172" s="9">
        <v>100</v>
      </c>
      <c r="L172" s="9">
        <v>100</v>
      </c>
      <c r="M172" s="9"/>
      <c r="N172" s="9"/>
      <c r="O172" s="9">
        <v>0</v>
      </c>
      <c r="P172" s="9">
        <v>100</v>
      </c>
      <c r="Q172" s="9">
        <v>100</v>
      </c>
      <c r="R172" s="9">
        <v>100</v>
      </c>
      <c r="S172" s="9"/>
      <c r="T172" s="9"/>
      <c r="U172" s="9">
        <v>0</v>
      </c>
      <c r="V172" s="9">
        <v>100</v>
      </c>
      <c r="W172" s="173"/>
      <c r="X172" s="173"/>
      <c r="Y172" s="173"/>
      <c r="Z172" s="173"/>
      <c r="AA172" s="173"/>
      <c r="AB172" s="173"/>
    </row>
    <row xmlns:x14ac="http://schemas.microsoft.com/office/spreadsheetml/2009/9/ac" r="173" ht="15.75" x14ac:dyDescent="0.25">
      <c r="A173" s="173" t="s">
        <v>208</v>
      </c>
      <c r="B173" s="9">
        <v>2004</v>
      </c>
      <c r="C173" s="173" t="s">
        <v>18</v>
      </c>
      <c r="D173" s="9">
        <v>1750</v>
      </c>
      <c r="E173" s="9">
        <v>100</v>
      </c>
      <c r="F173" s="9">
        <v>100</v>
      </c>
      <c r="G173" s="9"/>
      <c r="H173" s="9"/>
      <c r="I173" s="9">
        <v>0</v>
      </c>
      <c r="J173" s="9">
        <v>100</v>
      </c>
      <c r="K173" s="9">
        <v>100</v>
      </c>
      <c r="L173" s="9">
        <v>100</v>
      </c>
      <c r="M173" s="9"/>
      <c r="N173" s="9"/>
      <c r="O173" s="9">
        <v>0</v>
      </c>
      <c r="P173" s="9">
        <v>100</v>
      </c>
      <c r="Q173" s="9">
        <v>100</v>
      </c>
      <c r="R173" s="9">
        <v>100</v>
      </c>
      <c r="S173" s="9"/>
      <c r="T173" s="9"/>
      <c r="U173" s="9">
        <v>0</v>
      </c>
      <c r="V173" s="9">
        <v>100</v>
      </c>
      <c r="W173" s="173"/>
      <c r="X173" s="173"/>
      <c r="Y173" s="173"/>
      <c r="Z173" s="173"/>
      <c r="AA173" s="173"/>
      <c r="AB173" s="173"/>
    </row>
    <row xmlns:x14ac="http://schemas.microsoft.com/office/spreadsheetml/2009/9/ac" r="174" ht="15.75" x14ac:dyDescent="0.25">
      <c r="A174" s="173" t="s">
        <v>208</v>
      </c>
      <c r="B174" s="9">
        <v>2005</v>
      </c>
      <c r="C174" s="173" t="s">
        <v>18</v>
      </c>
      <c r="D174" s="9">
        <v>1766</v>
      </c>
      <c r="E174" s="9">
        <v>100</v>
      </c>
      <c r="F174" s="9">
        <v>100</v>
      </c>
      <c r="G174" s="9"/>
      <c r="H174" s="9"/>
      <c r="I174" s="9">
        <v>0</v>
      </c>
      <c r="J174" s="9">
        <v>100</v>
      </c>
      <c r="K174" s="9">
        <v>100</v>
      </c>
      <c r="L174" s="9">
        <v>100</v>
      </c>
      <c r="M174" s="9"/>
      <c r="N174" s="9"/>
      <c r="O174" s="9">
        <v>0</v>
      </c>
      <c r="P174" s="9">
        <v>100</v>
      </c>
      <c r="Q174" s="9">
        <v>100</v>
      </c>
      <c r="R174" s="9">
        <v>100</v>
      </c>
      <c r="S174" s="9"/>
      <c r="T174" s="9"/>
      <c r="U174" s="9">
        <v>0</v>
      </c>
      <c r="V174" s="9">
        <v>100</v>
      </c>
      <c r="W174" s="173"/>
      <c r="X174" s="173"/>
      <c r="Y174" s="173"/>
      <c r="Z174" s="173"/>
      <c r="AA174" s="173"/>
      <c r="AB174" s="173"/>
    </row>
    <row xmlns:x14ac="http://schemas.microsoft.com/office/spreadsheetml/2009/9/ac" r="175" ht="15.75" x14ac:dyDescent="0.25">
      <c r="A175" s="173" t="s">
        <v>208</v>
      </c>
      <c r="B175" s="9">
        <v>2006</v>
      </c>
      <c r="C175" s="173" t="s">
        <v>18</v>
      </c>
      <c r="D175" s="9">
        <v>1772</v>
      </c>
      <c r="E175" s="9">
        <v>100</v>
      </c>
      <c r="F175" s="9">
        <v>100</v>
      </c>
      <c r="G175" s="9"/>
      <c r="H175" s="9"/>
      <c r="I175" s="9">
        <v>0</v>
      </c>
      <c r="J175" s="9">
        <v>100</v>
      </c>
      <c r="K175" s="9">
        <v>100</v>
      </c>
      <c r="L175" s="9">
        <v>100</v>
      </c>
      <c r="M175" s="9"/>
      <c r="N175" s="9"/>
      <c r="O175" s="9">
        <v>0</v>
      </c>
      <c r="P175" s="9">
        <v>100</v>
      </c>
      <c r="Q175" s="9">
        <v>100</v>
      </c>
      <c r="R175" s="9">
        <v>100</v>
      </c>
      <c r="S175" s="9"/>
      <c r="T175" s="9"/>
      <c r="U175" s="9">
        <v>0</v>
      </c>
      <c r="V175" s="9">
        <v>100</v>
      </c>
      <c r="W175" s="173"/>
      <c r="X175" s="173"/>
      <c r="Y175" s="173"/>
      <c r="Z175" s="173"/>
      <c r="AA175" s="173"/>
      <c r="AB175" s="173"/>
    </row>
    <row xmlns:x14ac="http://schemas.microsoft.com/office/spreadsheetml/2009/9/ac" r="176" ht="15.75" x14ac:dyDescent="0.25">
      <c r="A176" s="173" t="s">
        <v>208</v>
      </c>
      <c r="B176" s="9">
        <v>2007</v>
      </c>
      <c r="C176" s="173" t="s">
        <v>18</v>
      </c>
      <c r="D176" s="9">
        <v>1783</v>
      </c>
      <c r="E176" s="9">
        <v>100</v>
      </c>
      <c r="F176" s="9">
        <v>100</v>
      </c>
      <c r="G176" s="9"/>
      <c r="H176" s="9"/>
      <c r="I176" s="9">
        <v>0</v>
      </c>
      <c r="J176" s="9">
        <v>100</v>
      </c>
      <c r="K176" s="9">
        <v>100</v>
      </c>
      <c r="L176" s="9">
        <v>100</v>
      </c>
      <c r="M176" s="9"/>
      <c r="N176" s="9"/>
      <c r="O176" s="9">
        <v>0</v>
      </c>
      <c r="P176" s="9">
        <v>100</v>
      </c>
      <c r="Q176" s="9">
        <v>100</v>
      </c>
      <c r="R176" s="9">
        <v>100</v>
      </c>
      <c r="S176" s="9"/>
      <c r="T176" s="9"/>
      <c r="U176" s="9">
        <v>0</v>
      </c>
      <c r="V176" s="9">
        <v>100</v>
      </c>
      <c r="W176" s="173"/>
      <c r="X176" s="173"/>
      <c r="Y176" s="173"/>
      <c r="Z176" s="173"/>
      <c r="AA176" s="173"/>
      <c r="AB176" s="173"/>
    </row>
    <row xmlns:x14ac="http://schemas.microsoft.com/office/spreadsheetml/2009/9/ac" r="177" ht="15.75" x14ac:dyDescent="0.25">
      <c r="A177" s="173" t="s">
        <v>208</v>
      </c>
      <c r="B177" s="9">
        <v>2008</v>
      </c>
      <c r="C177" s="173" t="s">
        <v>18</v>
      </c>
      <c r="D177" s="9">
        <v>1805</v>
      </c>
      <c r="E177" s="9">
        <v>100</v>
      </c>
      <c r="F177" s="9">
        <v>100</v>
      </c>
      <c r="G177" s="9"/>
      <c r="H177" s="9"/>
      <c r="I177" s="9">
        <v>0</v>
      </c>
      <c r="J177" s="9">
        <v>100</v>
      </c>
      <c r="K177" s="9">
        <v>100</v>
      </c>
      <c r="L177" s="9">
        <v>100</v>
      </c>
      <c r="M177" s="9"/>
      <c r="N177" s="9"/>
      <c r="O177" s="9">
        <v>0</v>
      </c>
      <c r="P177" s="9">
        <v>100</v>
      </c>
      <c r="Q177" s="9">
        <v>100</v>
      </c>
      <c r="R177" s="9">
        <v>100</v>
      </c>
      <c r="S177" s="9"/>
      <c r="T177" s="9"/>
      <c r="U177" s="9">
        <v>0</v>
      </c>
      <c r="V177" s="9">
        <v>100</v>
      </c>
      <c r="W177" s="173"/>
      <c r="X177" s="173"/>
      <c r="Y177" s="173"/>
      <c r="Z177" s="173"/>
      <c r="AA177" s="173"/>
      <c r="AB177" s="173"/>
    </row>
    <row xmlns:x14ac="http://schemas.microsoft.com/office/spreadsheetml/2009/9/ac" r="178" ht="15.75" x14ac:dyDescent="0.25">
      <c r="A178" s="173" t="s">
        <v>208</v>
      </c>
      <c r="B178" s="9">
        <v>2009</v>
      </c>
      <c r="C178" s="173" t="s">
        <v>18</v>
      </c>
      <c r="D178" s="9">
        <v>1842</v>
      </c>
      <c r="E178" s="9">
        <v>100</v>
      </c>
      <c r="F178" s="9">
        <v>100</v>
      </c>
      <c r="G178" s="9"/>
      <c r="H178" s="9"/>
      <c r="I178" s="9">
        <v>0</v>
      </c>
      <c r="J178" s="9">
        <v>100</v>
      </c>
      <c r="K178" s="9">
        <v>100</v>
      </c>
      <c r="L178" s="9">
        <v>100</v>
      </c>
      <c r="M178" s="9"/>
      <c r="N178" s="9"/>
      <c r="O178" s="9">
        <v>0</v>
      </c>
      <c r="P178" s="9">
        <v>100</v>
      </c>
      <c r="Q178" s="9">
        <v>100</v>
      </c>
      <c r="R178" s="9">
        <v>100</v>
      </c>
      <c r="S178" s="9"/>
      <c r="T178" s="9"/>
      <c r="U178" s="9">
        <v>0</v>
      </c>
      <c r="V178" s="9">
        <v>100</v>
      </c>
      <c r="W178" s="173"/>
      <c r="X178" s="173"/>
      <c r="Y178" s="173"/>
      <c r="Z178" s="173"/>
      <c r="AA178" s="173"/>
      <c r="AB178" s="173"/>
    </row>
    <row xmlns:x14ac="http://schemas.microsoft.com/office/spreadsheetml/2009/9/ac" r="179" ht="15.75" x14ac:dyDescent="0.25">
      <c r="A179" s="173" t="s">
        <v>208</v>
      </c>
      <c r="B179" s="9">
        <v>2010</v>
      </c>
      <c r="C179" s="173" t="s">
        <v>18</v>
      </c>
      <c r="D179" s="9">
        <v>1903</v>
      </c>
      <c r="E179" s="9">
        <v>100</v>
      </c>
      <c r="F179" s="9">
        <v>100</v>
      </c>
      <c r="G179" s="9">
        <v>75.733483377742232</v>
      </c>
      <c r="H179" s="9">
        <v>24.266516622257772</v>
      </c>
      <c r="I179" s="9">
        <v>0</v>
      </c>
      <c r="J179" s="9">
        <v>0</v>
      </c>
      <c r="K179" s="9">
        <v>100</v>
      </c>
      <c r="L179" s="9">
        <v>100</v>
      </c>
      <c r="M179" s="9">
        <v>94.26518134210616</v>
      </c>
      <c r="N179" s="9">
        <v>5.7348186578938396</v>
      </c>
      <c r="O179" s="9">
        <v>0</v>
      </c>
      <c r="P179" s="9">
        <v>0</v>
      </c>
      <c r="Q179" s="9">
        <v>100</v>
      </c>
      <c r="R179" s="9">
        <v>100</v>
      </c>
      <c r="S179" s="9">
        <v>94.26518134210616</v>
      </c>
      <c r="T179" s="9">
        <v>5.7348186578938396</v>
      </c>
      <c r="U179" s="9">
        <v>0</v>
      </c>
      <c r="V179" s="9">
        <v>0</v>
      </c>
      <c r="W179" s="173"/>
      <c r="X179" s="173"/>
      <c r="Y179" s="173"/>
      <c r="Z179" s="173"/>
      <c r="AA179" s="173"/>
      <c r="AB179" s="173"/>
    </row>
    <row xmlns:x14ac="http://schemas.microsoft.com/office/spreadsheetml/2009/9/ac" r="180" ht="15.75" x14ac:dyDescent="0.25">
      <c r="A180" s="173" t="s">
        <v>208</v>
      </c>
      <c r="B180" s="9">
        <v>2011</v>
      </c>
      <c r="C180" s="173" t="s">
        <v>18</v>
      </c>
      <c r="D180" s="9">
        <v>1954</v>
      </c>
      <c r="E180" s="9">
        <v>100</v>
      </c>
      <c r="F180" s="9">
        <v>100</v>
      </c>
      <c r="G180" s="9">
        <v>75.733483377742232</v>
      </c>
      <c r="H180" s="9">
        <v>24.266516622257772</v>
      </c>
      <c r="I180" s="9">
        <v>0</v>
      </c>
      <c r="J180" s="9">
        <v>0</v>
      </c>
      <c r="K180" s="9">
        <v>100</v>
      </c>
      <c r="L180" s="9">
        <v>100</v>
      </c>
      <c r="M180" s="9">
        <v>94.26518134210616</v>
      </c>
      <c r="N180" s="9">
        <v>5.7348186578938396</v>
      </c>
      <c r="O180" s="9">
        <v>0</v>
      </c>
      <c r="P180" s="9">
        <v>0</v>
      </c>
      <c r="Q180" s="9">
        <v>100</v>
      </c>
      <c r="R180" s="9">
        <v>100</v>
      </c>
      <c r="S180" s="9">
        <v>94.26518134210616</v>
      </c>
      <c r="T180" s="9">
        <v>5.7348186578938396</v>
      </c>
      <c r="U180" s="9">
        <v>0</v>
      </c>
      <c r="V180" s="9">
        <v>0</v>
      </c>
      <c r="W180" s="173"/>
      <c r="X180" s="173"/>
      <c r="Y180" s="173"/>
      <c r="Z180" s="173"/>
      <c r="AA180" s="173"/>
      <c r="AB180" s="173"/>
    </row>
    <row xmlns:x14ac="http://schemas.microsoft.com/office/spreadsheetml/2009/9/ac" r="181" ht="15.75" x14ac:dyDescent="0.25">
      <c r="A181" s="173" t="s">
        <v>208</v>
      </c>
      <c r="B181" s="9">
        <v>2012</v>
      </c>
      <c r="C181" s="173" t="s">
        <v>18</v>
      </c>
      <c r="D181" s="9">
        <v>1992</v>
      </c>
      <c r="E181" s="9">
        <v>100</v>
      </c>
      <c r="F181" s="9">
        <v>100</v>
      </c>
      <c r="G181" s="9">
        <v>75.733483377742232</v>
      </c>
      <c r="H181" s="9">
        <v>24.266516622257772</v>
      </c>
      <c r="I181" s="9">
        <v>0</v>
      </c>
      <c r="J181" s="9">
        <v>0</v>
      </c>
      <c r="K181" s="9">
        <v>100</v>
      </c>
      <c r="L181" s="9">
        <v>100</v>
      </c>
      <c r="M181" s="9">
        <v>94.26518134210616</v>
      </c>
      <c r="N181" s="9">
        <v>5.7348186578938396</v>
      </c>
      <c r="O181" s="9">
        <v>0</v>
      </c>
      <c r="P181" s="9">
        <v>0</v>
      </c>
      <c r="Q181" s="9">
        <v>100</v>
      </c>
      <c r="R181" s="9">
        <v>100</v>
      </c>
      <c r="S181" s="9">
        <v>94.26518134210616</v>
      </c>
      <c r="T181" s="9">
        <v>5.7348186578938396</v>
      </c>
      <c r="U181" s="9">
        <v>0</v>
      </c>
      <c r="V181" s="9">
        <v>0</v>
      </c>
      <c r="W181" s="173"/>
      <c r="X181" s="173"/>
      <c r="Y181" s="173"/>
      <c r="Z181" s="173"/>
      <c r="AA181" s="173"/>
      <c r="AB181" s="173"/>
    </row>
    <row xmlns:x14ac="http://schemas.microsoft.com/office/spreadsheetml/2009/9/ac" r="182" ht="15.75" x14ac:dyDescent="0.25">
      <c r="A182" s="173" t="s">
        <v>208</v>
      </c>
      <c r="B182" s="9">
        <v>2013</v>
      </c>
      <c r="C182" s="173" t="s">
        <v>18</v>
      </c>
      <c r="D182" s="9">
        <v>2048</v>
      </c>
      <c r="E182" s="9">
        <v>100</v>
      </c>
      <c r="F182" s="9">
        <v>100</v>
      </c>
      <c r="G182" s="9">
        <v>75.733483377742232</v>
      </c>
      <c r="H182" s="9">
        <v>24.266516622257772</v>
      </c>
      <c r="I182" s="9">
        <v>0</v>
      </c>
      <c r="J182" s="9">
        <v>0</v>
      </c>
      <c r="K182" s="9">
        <v>100</v>
      </c>
      <c r="L182" s="9">
        <v>100</v>
      </c>
      <c r="M182" s="9">
        <v>94.26518134210616</v>
      </c>
      <c r="N182" s="9">
        <v>5.7348186578938396</v>
      </c>
      <c r="O182" s="9">
        <v>0</v>
      </c>
      <c r="P182" s="9">
        <v>0</v>
      </c>
      <c r="Q182" s="9">
        <v>100</v>
      </c>
      <c r="R182" s="9">
        <v>100</v>
      </c>
      <c r="S182" s="9">
        <v>94.26518134210616</v>
      </c>
      <c r="T182" s="9">
        <v>5.7348186578938396</v>
      </c>
      <c r="U182" s="9">
        <v>0</v>
      </c>
      <c r="V182" s="9">
        <v>0</v>
      </c>
      <c r="W182" s="173"/>
      <c r="X182" s="173"/>
      <c r="Y182" s="173"/>
      <c r="Z182" s="173"/>
      <c r="AA182" s="173"/>
      <c r="AB182" s="173"/>
    </row>
    <row xmlns:x14ac="http://schemas.microsoft.com/office/spreadsheetml/2009/9/ac" r="183" ht="15.75" x14ac:dyDescent="0.25">
      <c r="A183" s="173" t="s">
        <v>208</v>
      </c>
      <c r="B183" s="9">
        <v>2014</v>
      </c>
      <c r="C183" s="173" t="s">
        <v>18</v>
      </c>
      <c r="D183" s="9">
        <v>2060</v>
      </c>
      <c r="E183" s="9">
        <v>100</v>
      </c>
      <c r="F183" s="9">
        <v>100</v>
      </c>
      <c r="G183" s="9">
        <v>75.733483377742232</v>
      </c>
      <c r="H183" s="9">
        <v>24.266516622257772</v>
      </c>
      <c r="I183" s="9">
        <v>0</v>
      </c>
      <c r="J183" s="9">
        <v>0</v>
      </c>
      <c r="K183" s="9">
        <v>100</v>
      </c>
      <c r="L183" s="9">
        <v>100</v>
      </c>
      <c r="M183" s="9">
        <v>94.26518134210616</v>
      </c>
      <c r="N183" s="9">
        <v>5.7348186578938396</v>
      </c>
      <c r="O183" s="9">
        <v>0</v>
      </c>
      <c r="P183" s="9">
        <v>0</v>
      </c>
      <c r="Q183" s="9">
        <v>100</v>
      </c>
      <c r="R183" s="9">
        <v>100</v>
      </c>
      <c r="S183" s="9">
        <v>94.26518134210616</v>
      </c>
      <c r="T183" s="9">
        <v>5.7348186578938396</v>
      </c>
      <c r="U183" s="9">
        <v>0</v>
      </c>
      <c r="V183" s="9">
        <v>0</v>
      </c>
      <c r="W183" s="173"/>
      <c r="X183" s="173"/>
      <c r="Y183" s="173"/>
      <c r="Z183" s="173"/>
      <c r="AA183" s="173"/>
      <c r="AB183" s="173"/>
    </row>
    <row xmlns:x14ac="http://schemas.microsoft.com/office/spreadsheetml/2009/9/ac" r="184" ht="15.75" x14ac:dyDescent="0.25">
      <c r="A184" s="173" t="s">
        <v>208</v>
      </c>
      <c r="B184" s="9">
        <v>2015</v>
      </c>
      <c r="C184" s="173" t="s">
        <v>18</v>
      </c>
      <c r="D184" s="9">
        <v>2044</v>
      </c>
      <c r="E184" s="9">
        <v>100</v>
      </c>
      <c r="F184" s="9">
        <v>100</v>
      </c>
      <c r="G184" s="9">
        <v>78.536387890810147</v>
      </c>
      <c r="H184" s="9">
        <v>21.46361210918985</v>
      </c>
      <c r="I184" s="9">
        <v>0</v>
      </c>
      <c r="J184" s="9">
        <v>0</v>
      </c>
      <c r="K184" s="9">
        <v>100</v>
      </c>
      <c r="L184" s="9">
        <v>100</v>
      </c>
      <c r="M184" s="9">
        <v>94.260205000000013</v>
      </c>
      <c r="N184" s="9">
        <v>5.7397949999999867</v>
      </c>
      <c r="O184" s="9">
        <v>0</v>
      </c>
      <c r="P184" s="9">
        <v>0</v>
      </c>
      <c r="Q184" s="9">
        <v>100</v>
      </c>
      <c r="R184" s="9">
        <v>100</v>
      </c>
      <c r="S184" s="9">
        <v>94.260205000000013</v>
      </c>
      <c r="T184" s="9">
        <v>5.7397949999999867</v>
      </c>
      <c r="U184" s="9">
        <v>0</v>
      </c>
      <c r="V184" s="9">
        <v>0</v>
      </c>
      <c r="W184" s="173"/>
      <c r="X184" s="173"/>
      <c r="Y184" s="173"/>
      <c r="Z184" s="173"/>
      <c r="AA184" s="173"/>
      <c r="AB184" s="173"/>
    </row>
    <row xmlns:x14ac="http://schemas.microsoft.com/office/spreadsheetml/2009/9/ac" r="185" ht="15.75" x14ac:dyDescent="0.25">
      <c r="A185" s="173" t="s">
        <v>208</v>
      </c>
      <c r="B185" s="9">
        <v>2016</v>
      </c>
      <c r="C185" s="173" t="s">
        <v>18</v>
      </c>
      <c r="D185" s="9">
        <v>2034</v>
      </c>
      <c r="E185" s="9">
        <v>100</v>
      </c>
      <c r="F185" s="9">
        <v>100</v>
      </c>
      <c r="G185" s="9">
        <v>81.339292403877153</v>
      </c>
      <c r="H185" s="9">
        <v>18.660707596122851</v>
      </c>
      <c r="I185" s="9">
        <v>0</v>
      </c>
      <c r="J185" s="9">
        <v>0</v>
      </c>
      <c r="K185" s="9">
        <v>100</v>
      </c>
      <c r="L185" s="9">
        <v>100</v>
      </c>
      <c r="M185" s="9">
        <v>94.255228657893866</v>
      </c>
      <c r="N185" s="9">
        <v>5.7447713421061337</v>
      </c>
      <c r="O185" s="9">
        <v>0</v>
      </c>
      <c r="P185" s="9">
        <v>0</v>
      </c>
      <c r="Q185" s="9">
        <v>100</v>
      </c>
      <c r="R185" s="9">
        <v>100</v>
      </c>
      <c r="S185" s="9">
        <v>94.255228657893866</v>
      </c>
      <c r="T185" s="9">
        <v>5.7447713421061337</v>
      </c>
      <c r="U185" s="9">
        <v>0</v>
      </c>
      <c r="V185" s="9">
        <v>0</v>
      </c>
      <c r="W185" s="173"/>
      <c r="X185" s="173"/>
      <c r="Y185" s="173"/>
      <c r="Z185" s="173"/>
      <c r="AA185" s="173"/>
      <c r="AB185" s="173"/>
    </row>
    <row xmlns:x14ac="http://schemas.microsoft.com/office/spreadsheetml/2009/9/ac" r="186" ht="15.75" x14ac:dyDescent="0.25">
      <c r="A186" s="173" t="s">
        <v>208</v>
      </c>
      <c r="B186" s="9">
        <v>2017</v>
      </c>
      <c r="C186" s="173" t="s">
        <v>18</v>
      </c>
      <c r="D186" s="9">
        <v>2459</v>
      </c>
      <c r="E186" s="9">
        <v>100</v>
      </c>
      <c r="F186" s="9">
        <v>100</v>
      </c>
      <c r="G186" s="9">
        <v>84.142196916945068</v>
      </c>
      <c r="H186" s="9">
        <v>15.857803083054931</v>
      </c>
      <c r="I186" s="9">
        <v>0</v>
      </c>
      <c r="J186" s="9">
        <v>0</v>
      </c>
      <c r="K186" s="9">
        <v>100</v>
      </c>
      <c r="L186" s="9">
        <v>100</v>
      </c>
      <c r="M186" s="9">
        <v>94.250252315787719</v>
      </c>
      <c r="N186" s="9">
        <v>5.7497476842122808</v>
      </c>
      <c r="O186" s="9">
        <v>0</v>
      </c>
      <c r="P186" s="9">
        <v>0</v>
      </c>
      <c r="Q186" s="9">
        <v>100</v>
      </c>
      <c r="R186" s="9">
        <v>100</v>
      </c>
      <c r="S186" s="9">
        <v>94.250252315787719</v>
      </c>
      <c r="T186" s="9">
        <v>5.7497476842122808</v>
      </c>
      <c r="U186" s="9">
        <v>0</v>
      </c>
      <c r="V186" s="9">
        <v>0</v>
      </c>
      <c r="W186" s="173"/>
      <c r="X186" s="173"/>
      <c r="Y186" s="173"/>
      <c r="Z186" s="173"/>
      <c r="AA186" s="173"/>
      <c r="AB186" s="173"/>
    </row>
    <row xmlns:x14ac="http://schemas.microsoft.com/office/spreadsheetml/2009/9/ac" r="187" ht="15.75" x14ac:dyDescent="0.25">
      <c r="A187" s="173" t="s">
        <v>208</v>
      </c>
      <c r="B187" s="9">
        <v>2018</v>
      </c>
      <c r="C187" s="173" t="s">
        <v>18</v>
      </c>
      <c r="D187" s="9">
        <v>2333</v>
      </c>
      <c r="E187" s="9">
        <v>100</v>
      </c>
      <c r="F187" s="9">
        <v>100</v>
      </c>
      <c r="G187" s="9">
        <v>86.945101430012983</v>
      </c>
      <c r="H187" s="9">
        <v>13.054898569987021</v>
      </c>
      <c r="I187" s="9">
        <v>0</v>
      </c>
      <c r="J187" s="9">
        <v>0</v>
      </c>
      <c r="K187" s="9">
        <v>100</v>
      </c>
      <c r="L187" s="9">
        <v>100</v>
      </c>
      <c r="M187" s="9">
        <v>94.245275973681572</v>
      </c>
      <c r="N187" s="9">
        <v>5.7547240263184278</v>
      </c>
      <c r="O187" s="9">
        <v>0</v>
      </c>
      <c r="P187" s="9">
        <v>0</v>
      </c>
      <c r="Q187" s="9">
        <v>100</v>
      </c>
      <c r="R187" s="9">
        <v>100</v>
      </c>
      <c r="S187" s="9">
        <v>94.245275973681572</v>
      </c>
      <c r="T187" s="9">
        <v>5.7547240263184278</v>
      </c>
      <c r="U187" s="9">
        <v>0</v>
      </c>
      <c r="V187" s="9">
        <v>0</v>
      </c>
      <c r="W187" s="173"/>
      <c r="X187" s="173"/>
      <c r="Y187" s="173"/>
      <c r="Z187" s="173"/>
      <c r="AA187" s="173"/>
      <c r="AB187" s="173"/>
    </row>
    <row xmlns:x14ac="http://schemas.microsoft.com/office/spreadsheetml/2009/9/ac" r="188" ht="15.75" x14ac:dyDescent="0.25">
      <c r="A188" s="173" t="s">
        <v>208</v>
      </c>
      <c r="B188" s="9">
        <v>2019</v>
      </c>
      <c r="C188" s="173" t="s">
        <v>18</v>
      </c>
      <c r="D188" s="9">
        <v>2403</v>
      </c>
      <c r="E188" s="9">
        <v>100</v>
      </c>
      <c r="F188" s="9">
        <v>100</v>
      </c>
      <c r="G188" s="9">
        <v>89.748005943080898</v>
      </c>
      <c r="H188" s="9">
        <v>10.2519940569191</v>
      </c>
      <c r="I188" s="9">
        <v>0</v>
      </c>
      <c r="J188" s="9">
        <v>0</v>
      </c>
      <c r="K188" s="9">
        <v>100</v>
      </c>
      <c r="L188" s="9">
        <v>100</v>
      </c>
      <c r="M188" s="9">
        <v>94.240299631575411</v>
      </c>
      <c r="N188" s="9">
        <v>5.7597003684245891</v>
      </c>
      <c r="O188" s="9">
        <v>0</v>
      </c>
      <c r="P188" s="9">
        <v>0</v>
      </c>
      <c r="Q188" s="9">
        <v>100</v>
      </c>
      <c r="R188" s="9">
        <v>100</v>
      </c>
      <c r="S188" s="9">
        <v>94.240299631575411</v>
      </c>
      <c r="T188" s="9">
        <v>5.7597003684245891</v>
      </c>
      <c r="U188" s="9">
        <v>0</v>
      </c>
      <c r="V188" s="9">
        <v>0</v>
      </c>
      <c r="W188" s="173"/>
      <c r="X188" s="173"/>
      <c r="Y188" s="173"/>
      <c r="Z188" s="173"/>
      <c r="AA188" s="173"/>
      <c r="AB188" s="173"/>
    </row>
    <row xmlns:x14ac="http://schemas.microsoft.com/office/spreadsheetml/2009/9/ac" r="189" ht="15.75" x14ac:dyDescent="0.25">
      <c r="A189" s="173" t="s">
        <v>208</v>
      </c>
      <c r="B189" s="9">
        <v>2020</v>
      </c>
      <c r="C189" s="173" t="s">
        <v>18</v>
      </c>
      <c r="D189" s="9">
        <v>2469</v>
      </c>
      <c r="E189" s="9">
        <v>100</v>
      </c>
      <c r="F189" s="9">
        <v>100</v>
      </c>
      <c r="G189" s="9">
        <v>92.550910456147903</v>
      </c>
      <c r="H189" s="9">
        <v>7.4490895438520974</v>
      </c>
      <c r="I189" s="9">
        <v>0</v>
      </c>
      <c r="J189" s="9">
        <v>0</v>
      </c>
      <c r="K189" s="9">
        <v>100</v>
      </c>
      <c r="L189" s="9">
        <v>100</v>
      </c>
      <c r="M189" s="9">
        <v>94.235323289469264</v>
      </c>
      <c r="N189" s="9">
        <v>5.7646767105307362</v>
      </c>
      <c r="O189" s="9">
        <v>0</v>
      </c>
      <c r="P189" s="9">
        <v>0</v>
      </c>
      <c r="Q189" s="9">
        <v>100</v>
      </c>
      <c r="R189" s="9">
        <v>100</v>
      </c>
      <c r="S189" s="9">
        <v>94.235323289469264</v>
      </c>
      <c r="T189" s="9">
        <v>5.7646767105307362</v>
      </c>
      <c r="U189" s="9">
        <v>0</v>
      </c>
      <c r="V189" s="9">
        <v>0</v>
      </c>
      <c r="W189" s="173"/>
      <c r="X189" s="173"/>
      <c r="Y189" s="173"/>
      <c r="Z189" s="173"/>
      <c r="AA189" s="173"/>
      <c r="AB189" s="173"/>
    </row>
    <row xmlns:x14ac="http://schemas.microsoft.com/office/spreadsheetml/2009/9/ac" r="190" ht="15.75" x14ac:dyDescent="0.25">
      <c r="A190" s="173" t="s">
        <v>208</v>
      </c>
      <c r="B190" s="9">
        <v>2021</v>
      </c>
      <c r="C190" s="173" t="s">
        <v>18</v>
      </c>
      <c r="D190" s="9">
        <v>2661</v>
      </c>
      <c r="E190" s="9">
        <v>100</v>
      </c>
      <c r="F190" s="9">
        <v>100</v>
      </c>
      <c r="G190" s="9">
        <v>95.353814969215819</v>
      </c>
      <c r="H190" s="9">
        <v>4.6461850307841814</v>
      </c>
      <c r="I190" s="9">
        <v>0</v>
      </c>
      <c r="J190" s="9">
        <v>0</v>
      </c>
      <c r="K190" s="9">
        <v>100</v>
      </c>
      <c r="L190" s="9">
        <v>100</v>
      </c>
      <c r="M190" s="9">
        <v>94.230346947363117</v>
      </c>
      <c r="N190" s="9">
        <v>5.7696530526368832</v>
      </c>
      <c r="O190" s="9">
        <v>0</v>
      </c>
      <c r="P190" s="9">
        <v>0</v>
      </c>
      <c r="Q190" s="9">
        <v>100</v>
      </c>
      <c r="R190" s="9">
        <v>100</v>
      </c>
      <c r="S190" s="9">
        <v>94.230346947363117</v>
      </c>
      <c r="T190" s="9">
        <v>5.7696530526368832</v>
      </c>
      <c r="U190" s="9">
        <v>0</v>
      </c>
      <c r="V190" s="9">
        <v>0</v>
      </c>
      <c r="W190" s="173"/>
      <c r="X190" s="173"/>
      <c r="Y190" s="173"/>
      <c r="Z190" s="173"/>
      <c r="AA190" s="173"/>
      <c r="AB190" s="173"/>
    </row>
    <row xmlns:x14ac="http://schemas.microsoft.com/office/spreadsheetml/2009/9/ac" r="191" ht="15.75" x14ac:dyDescent="0.25">
      <c r="A191" s="173" t="s">
        <v>208</v>
      </c>
      <c r="B191" s="9">
        <v>2022</v>
      </c>
      <c r="C191" s="173" t="s">
        <v>18</v>
      </c>
      <c r="D191" s="9">
        <v>2674</v>
      </c>
      <c r="E191" s="9">
        <v>100</v>
      </c>
      <c r="F191" s="9">
        <v>100</v>
      </c>
      <c r="G191" s="9">
        <v>98.156719482283734</v>
      </c>
      <c r="H191" s="9">
        <v>1.8432805177162661</v>
      </c>
      <c r="I191" s="9">
        <v>0</v>
      </c>
      <c r="J191" s="9">
        <v>0</v>
      </c>
      <c r="K191" s="9">
        <v>100</v>
      </c>
      <c r="L191" s="9">
        <v>100</v>
      </c>
      <c r="M191" s="9">
        <v>94.22537060525697</v>
      </c>
      <c r="N191" s="9">
        <v>5.7746293947430303</v>
      </c>
      <c r="O191" s="9">
        <v>0</v>
      </c>
      <c r="P191" s="9">
        <v>0</v>
      </c>
      <c r="Q191" s="9">
        <v>100</v>
      </c>
      <c r="R191" s="9">
        <v>100</v>
      </c>
      <c r="S191" s="9">
        <v>94.22537060525697</v>
      </c>
      <c r="T191" s="9">
        <v>5.7746293947430303</v>
      </c>
      <c r="U191" s="9">
        <v>0</v>
      </c>
      <c r="V191" s="9">
        <v>0</v>
      </c>
      <c r="W191" s="173"/>
      <c r="X191" s="173"/>
      <c r="Y191" s="173"/>
      <c r="Z191" s="173"/>
      <c r="AA191" s="173"/>
      <c r="AB191" s="173"/>
    </row>
    <row xmlns:x14ac="http://schemas.microsoft.com/office/spreadsheetml/2009/9/ac" r="192" ht="15.75" x14ac:dyDescent="0.25">
      <c r="A192" s="173" t="s">
        <v>208</v>
      </c>
      <c r="B192" s="9">
        <v>2023</v>
      </c>
      <c r="C192" s="173" t="s">
        <v>18</v>
      </c>
      <c r="D192" s="9">
        <v>2581</v>
      </c>
      <c r="E192" s="9">
        <v>100</v>
      </c>
      <c r="F192" s="9">
        <v>100</v>
      </c>
      <c r="G192" s="9">
        <v>100</v>
      </c>
      <c r="H192" s="9">
        <v>0</v>
      </c>
      <c r="I192" s="9">
        <v>0</v>
      </c>
      <c r="J192" s="9">
        <v>0</v>
      </c>
      <c r="K192" s="9">
        <v>100</v>
      </c>
      <c r="L192" s="9">
        <v>100</v>
      </c>
      <c r="M192" s="9">
        <v>94.220394263150823</v>
      </c>
      <c r="N192" s="9">
        <v>5.7796057368491773</v>
      </c>
      <c r="O192" s="9">
        <v>0</v>
      </c>
      <c r="P192" s="9">
        <v>0</v>
      </c>
      <c r="Q192" s="9">
        <v>100</v>
      </c>
      <c r="R192" s="9">
        <v>100</v>
      </c>
      <c r="S192" s="9">
        <v>94.220394263150823</v>
      </c>
      <c r="T192" s="9">
        <v>5.7796057368491773</v>
      </c>
      <c r="U192" s="9">
        <v>0</v>
      </c>
      <c r="V192" s="9">
        <v>0</v>
      </c>
      <c r="W192" s="173"/>
      <c r="X192" s="173"/>
      <c r="Y192" s="173"/>
      <c r="Z192" s="173"/>
      <c r="AA192" s="173"/>
      <c r="AB192" s="173"/>
    </row>
    <row xmlns:x14ac="http://schemas.microsoft.com/office/spreadsheetml/2009/9/ac" r="193" ht="15.75" x14ac:dyDescent="0.25">
      <c r="A193" s="173" t="s">
        <v>208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208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208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208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208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208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208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4AF4-76F8-4D7E-80CF-6C4A7B62241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41" t="s">
        <v>242</v>
      </c>
      <c r="B1" s="542"/>
      <c r="C1" s="542"/>
      <c r="D1" s="542"/>
      <c r="E1" s="543" t="s">
        <v>52</v>
      </c>
      <c r="F1" s="544"/>
      <c r="G1" s="544"/>
      <c r="H1" s="544"/>
      <c r="I1" s="545"/>
      <c r="J1" s="546" t="s">
        <v>10</v>
      </c>
      <c r="K1" s="546"/>
      <c r="L1" s="546"/>
      <c r="M1" s="546"/>
      <c r="N1" s="546"/>
      <c r="O1" s="547" t="s">
        <v>11</v>
      </c>
      <c r="P1" s="548"/>
      <c r="Q1" s="548"/>
      <c r="R1" s="548"/>
      <c r="S1" s="549"/>
    </row>
    <row xmlns:x14ac="http://schemas.microsoft.com/office/spreadsheetml/2009/9/ac" r="2" x14ac:dyDescent="0.2">
      <c r="A2" s="542"/>
      <c r="B2" s="542"/>
      <c r="C2" s="542"/>
      <c r="D2" s="542"/>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British Virgin Islands</v>
      </c>
      <c r="B4" s="321">
        <f>IF(ISBLANK(Regressions!B14), " ", Regressions!B14)</f>
        <v>2000</v>
      </c>
      <c r="C4" s="199" t="str">
        <f>IF(ISBLANK(Regressions!C14), " ", Regressions!C14)</f>
        <v>National</v>
      </c>
      <c r="D4" s="322">
        <f>IF(ISBLANK(Regressions!D14), " ", Regressions!D14)</f>
        <v>4757</v>
      </c>
      <c r="E4" s="200">
        <f>IF(ISNUMBER(Regressions!E14),ROUND(Regressions!E14, 1), NA())</f>
        <v>100</v>
      </c>
      <c r="F4" s="323">
        <f>IF(ISNUMBER(Regressions!F14),ROUND(Regressions!F14, 1), NA())</f>
        <v>100</v>
      </c>
      <c r="G4" s="222" t="e">
        <f>IF(ISNUMBER(Regressions!G14),ROUND(Regressions!G14, 1), NA())</f>
        <v>#N/A</v>
      </c>
      <c r="H4" s="324" t="e">
        <f>IF(ISNUMBER(Regressions!H14),ROUND(Regressions!H14, 1), NA())</f>
        <v>#N/A</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t="e">
        <f>IF(ISNUMBER(Regressions!S14),ROUND(Regressions!S14, 1), NA())</f>
        <v>#N/A</v>
      </c>
      <c r="R4" s="324" t="e">
        <f>IF(ISNUMBER(Regressions!T14),ROUND(Regressions!T14, 1), NA())</f>
        <v>#N/A</v>
      </c>
      <c r="S4" s="223">
        <f>IF(ISNUMBER(Regressions!U14),ROUND(Regressions!U14, 1), NA())</f>
        <v>0</v>
      </c>
    </row>
    <row xmlns:x14ac="http://schemas.microsoft.com/office/spreadsheetml/2009/9/ac" r="5" x14ac:dyDescent="0.2">
      <c r="A5" s="320" t="str">
        <f>IF(ISBLANK(Regressions!A15), " ", Regressions!A15)</f>
        <v>British Virgin Islands</v>
      </c>
      <c r="B5" s="321">
        <f>IF(ISBLANK(Regressions!B15), " ", Regressions!B15)</f>
        <v>2001</v>
      </c>
      <c r="C5" s="326" t="str">
        <f>IF(ISBLANK(Regressions!C15), " ", Regressions!C15)</f>
        <v>National</v>
      </c>
      <c r="D5" s="322">
        <f>IF(ISBLANK(Regressions!D15), " ", Regressions!D15)</f>
        <v>4903</v>
      </c>
      <c r="E5" s="200">
        <f>IF(ISNUMBER(Regressions!E15),ROUND(Regressions!E15, 1), NA())</f>
        <v>100</v>
      </c>
      <c r="F5" s="323">
        <f>IF(ISNUMBER(Regressions!F15),ROUND(Regressions!F15, 1), NA())</f>
        <v>100</v>
      </c>
      <c r="G5" s="222" t="e">
        <f>IF(ISNUMBER(Regressions!G15),ROUND(Regressions!G15, 1), NA())</f>
        <v>#N/A</v>
      </c>
      <c r="H5" s="324" t="e">
        <f>IF(ISNUMBER(Regressions!H15),ROUND(Regressions!H15, 1), NA())</f>
        <v>#N/A</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t="e">
        <f>IF(ISNUMBER(Regressions!S15),ROUND(Regressions!S15, 1), NA())</f>
        <v>#N/A</v>
      </c>
      <c r="R5" s="324" t="e">
        <f>IF(ISNUMBER(Regressions!T15),ROUND(Regressions!T15, 1), NA())</f>
        <v>#N/A</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British Virgin Islands</v>
      </c>
      <c r="B6" s="321">
        <f>IF(ISBLANK(Regressions!B16), " ", Regressions!B16)</f>
        <v>2002</v>
      </c>
      <c r="C6" s="326" t="str">
        <f>IF(ISBLANK(Regressions!C16), " ", Regressions!C16)</f>
        <v>National</v>
      </c>
      <c r="D6" s="322">
        <f>IF(ISBLANK(Regressions!D16), " ", Regressions!D16)</f>
        <v>5007</v>
      </c>
      <c r="E6" s="200">
        <f>IF(ISNUMBER(Regressions!E16),ROUND(Regressions!E16, 1), NA())</f>
        <v>100</v>
      </c>
      <c r="F6" s="323">
        <f>IF(ISNUMBER(Regressions!F16),ROUND(Regressions!F16, 1), NA())</f>
        <v>100</v>
      </c>
      <c r="G6" s="222" t="e">
        <f>IF(ISNUMBER(Regressions!G16),ROUND(Regressions!G16, 1), NA())</f>
        <v>#N/A</v>
      </c>
      <c r="H6" s="324" t="e">
        <f>IF(ISNUMBER(Regressions!H16),ROUND(Regressions!H16, 1), NA())</f>
        <v>#N/A</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t="e">
        <f>IF(ISNUMBER(Regressions!S16),ROUND(Regressions!S16, 1), NA())</f>
        <v>#N/A</v>
      </c>
      <c r="R6" s="324" t="e">
        <f>IF(ISNUMBER(Regressions!T16),ROUND(Regressions!T16, 1), NA())</f>
        <v>#N/A</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British Virgin Islands</v>
      </c>
      <c r="B7" s="321">
        <f>IF(ISBLANK(Regressions!B17), " ", Regressions!B17)</f>
        <v>2003</v>
      </c>
      <c r="C7" s="326" t="str">
        <f>IF(ISBLANK(Regressions!C17), " ", Regressions!C17)</f>
        <v>National</v>
      </c>
      <c r="D7" s="322">
        <f>IF(ISBLANK(Regressions!D17), " ", Regressions!D17)</f>
        <v>5054</v>
      </c>
      <c r="E7" s="200">
        <f>IF(ISNUMBER(Regressions!E17),ROUND(Regressions!E17, 1), NA())</f>
        <v>100</v>
      </c>
      <c r="F7" s="323">
        <f>IF(ISNUMBER(Regressions!F17),ROUND(Regressions!F17, 1), NA())</f>
        <v>100</v>
      </c>
      <c r="G7" s="222" t="e">
        <f>IF(ISNUMBER(Regressions!G17),ROUND(Regressions!G17, 1), NA())</f>
        <v>#N/A</v>
      </c>
      <c r="H7" s="324" t="e">
        <f>IF(ISNUMBER(Regressions!H17),ROUND(Regressions!H17, 1), NA())</f>
        <v>#N/A</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t="e">
        <f>IF(ISNUMBER(Regressions!S17),ROUND(Regressions!S17, 1), NA())</f>
        <v>#N/A</v>
      </c>
      <c r="R7" s="324" t="e">
        <f>IF(ISNUMBER(Regressions!T17),ROUND(Regressions!T17, 1), NA())</f>
        <v>#N/A</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British Virgin Islands</v>
      </c>
      <c r="B8" s="321">
        <f>IF(ISBLANK(Regressions!B18), " ", Regressions!B18)</f>
        <v>2004</v>
      </c>
      <c r="C8" s="326" t="str">
        <f>IF(ISBLANK(Regressions!C18), " ", Regressions!C18)</f>
        <v>National</v>
      </c>
      <c r="D8" s="322">
        <f>IF(ISBLANK(Regressions!D18), " ", Regressions!D18)</f>
        <v>5100</v>
      </c>
      <c r="E8" s="200">
        <f>IF(ISNUMBER(Regressions!E18),ROUND(Regressions!E18, 1), NA())</f>
        <v>100</v>
      </c>
      <c r="F8" s="323">
        <f>IF(ISNUMBER(Regressions!F18),ROUND(Regressions!F18, 1), NA())</f>
        <v>100</v>
      </c>
      <c r="G8" s="222" t="e">
        <f>IF(ISNUMBER(Regressions!G18),ROUND(Regressions!G18, 1), NA())</f>
        <v>#N/A</v>
      </c>
      <c r="H8" s="324" t="e">
        <f>IF(ISNUMBER(Regressions!H18),ROUND(Regressions!H18, 1), NA())</f>
        <v>#N/A</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t="e">
        <f>IF(ISNUMBER(Regressions!S18),ROUND(Regressions!S18, 1), NA())</f>
        <v>#N/A</v>
      </c>
      <c r="R8" s="324" t="e">
        <f>IF(ISNUMBER(Regressions!T18),ROUND(Regressions!T18, 1), NA())</f>
        <v>#N/A</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British Virgin Islands</v>
      </c>
      <c r="B9" s="321">
        <f>IF(ISBLANK(Regressions!B19), " ", Regressions!B19)</f>
        <v>2005</v>
      </c>
      <c r="C9" s="326" t="str">
        <f>IF(ISBLANK(Regressions!C19), " ", Regressions!C19)</f>
        <v>National</v>
      </c>
      <c r="D9" s="322">
        <f>IF(ISBLANK(Regressions!D19), " ", Regressions!D19)</f>
        <v>5106</v>
      </c>
      <c r="E9" s="200">
        <f>IF(ISNUMBER(Regressions!E19),ROUND(Regressions!E19, 1), NA())</f>
        <v>100</v>
      </c>
      <c r="F9" s="323">
        <f>IF(ISNUMBER(Regressions!F19),ROUND(Regressions!F19, 1), NA())</f>
        <v>100</v>
      </c>
      <c r="G9" s="222" t="e">
        <f>IF(ISNUMBER(Regressions!G19),ROUND(Regressions!G19, 1), NA())</f>
        <v>#N/A</v>
      </c>
      <c r="H9" s="324" t="e">
        <f>IF(ISNUMBER(Regressions!H19),ROUND(Regressions!H19, 1), NA())</f>
        <v>#N/A</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t="e">
        <f>IF(ISNUMBER(Regressions!S19),ROUND(Regressions!S19, 1), NA())</f>
        <v>#N/A</v>
      </c>
      <c r="R9" s="324" t="e">
        <f>IF(ISNUMBER(Regressions!T19),ROUND(Regressions!T19, 1), NA())</f>
        <v>#N/A</v>
      </c>
      <c r="S9" s="223">
        <f>IF(ISNUMBER(Regressions!U19),ROUND(Regressions!U19, 1), NA())</f>
        <v>0</v>
      </c>
    </row>
    <row xmlns:x14ac="http://schemas.microsoft.com/office/spreadsheetml/2009/9/ac" r="10" x14ac:dyDescent="0.2">
      <c r="A10" s="320" t="str">
        <f>IF(ISBLANK(Regressions!A20), " ", Regressions!A20)</f>
        <v>British Virgin Islands</v>
      </c>
      <c r="B10" s="321">
        <f>IF(ISBLANK(Regressions!B20), " ", Regressions!B20)</f>
        <v>2006</v>
      </c>
      <c r="C10" s="326" t="str">
        <f>IF(ISBLANK(Regressions!C20), " ", Regressions!C20)</f>
        <v>National</v>
      </c>
      <c r="D10" s="322">
        <f>IF(ISBLANK(Regressions!D20), " ", Regressions!D20)</f>
        <v>5110</v>
      </c>
      <c r="E10" s="200">
        <f>IF(ISNUMBER(Regressions!E20),ROUND(Regressions!E20, 1), NA())</f>
        <v>100</v>
      </c>
      <c r="F10" s="323">
        <f>IF(ISNUMBER(Regressions!F20),ROUND(Regressions!F20, 1), NA())</f>
        <v>100</v>
      </c>
      <c r="G10" s="222" t="e">
        <f>IF(ISNUMBER(Regressions!G20),ROUND(Regressions!G20, 1), NA())</f>
        <v>#N/A</v>
      </c>
      <c r="H10" s="324" t="e">
        <f>IF(ISNUMBER(Regressions!H20),ROUND(Regressions!H20, 1), NA())</f>
        <v>#N/A</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t="e">
        <f>IF(ISNUMBER(Regressions!S20),ROUND(Regressions!S20, 1), NA())</f>
        <v>#N/A</v>
      </c>
      <c r="R10" s="324" t="e">
        <f>IF(ISNUMBER(Regressions!T20),ROUND(Regressions!T20, 1), NA())</f>
        <v>#N/A</v>
      </c>
      <c r="S10" s="223">
        <f>IF(ISNUMBER(Regressions!U20),ROUND(Regressions!U20, 1), NA())</f>
        <v>0</v>
      </c>
    </row>
    <row xmlns:x14ac="http://schemas.microsoft.com/office/spreadsheetml/2009/9/ac" r="11" x14ac:dyDescent="0.2">
      <c r="A11" s="320" t="str">
        <f>IF(ISBLANK(Regressions!A21), " ", Regressions!A21)</f>
        <v>British Virgin Islands</v>
      </c>
      <c r="B11" s="321">
        <f>IF(ISBLANK(Regressions!B21), " ", Regressions!B21)</f>
        <v>2007</v>
      </c>
      <c r="C11" s="326" t="str">
        <f>IF(ISBLANK(Regressions!C21), " ", Regressions!C21)</f>
        <v>National</v>
      </c>
      <c r="D11" s="322">
        <f>IF(ISBLANK(Regressions!D21), " ", Regressions!D21)</f>
        <v>5158</v>
      </c>
      <c r="E11" s="200">
        <f>IF(ISNUMBER(Regressions!E21),ROUND(Regressions!E21, 1), NA())</f>
        <v>100</v>
      </c>
      <c r="F11" s="323">
        <f>IF(ISNUMBER(Regressions!F21),ROUND(Regressions!F21, 1), NA())</f>
        <v>100</v>
      </c>
      <c r="G11" s="222" t="e">
        <f>IF(ISNUMBER(Regressions!G21),ROUND(Regressions!G21, 1), NA())</f>
        <v>#N/A</v>
      </c>
      <c r="H11" s="324" t="e">
        <f>IF(ISNUMBER(Regressions!H21),ROUND(Regressions!H21, 1), NA())</f>
        <v>#N/A</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t="e">
        <f>IF(ISNUMBER(Regressions!S21),ROUND(Regressions!S21, 1), NA())</f>
        <v>#N/A</v>
      </c>
      <c r="R11" s="324" t="e">
        <f>IF(ISNUMBER(Regressions!T21),ROUND(Regressions!T21, 1), NA())</f>
        <v>#N/A</v>
      </c>
      <c r="S11" s="223">
        <f>IF(ISNUMBER(Regressions!U21),ROUND(Regressions!U21, 1), NA())</f>
        <v>0</v>
      </c>
    </row>
    <row xmlns:x14ac="http://schemas.microsoft.com/office/spreadsheetml/2009/9/ac" r="12" x14ac:dyDescent="0.2">
      <c r="A12" s="320" t="str">
        <f>IF(ISBLANK(Regressions!A22), " ", Regressions!A22)</f>
        <v>British Virgin Islands</v>
      </c>
      <c r="B12" s="321">
        <f>IF(ISBLANK(Regressions!B22), " ", Regressions!B22)</f>
        <v>2008</v>
      </c>
      <c r="C12" s="326" t="str">
        <f>IF(ISBLANK(Regressions!C22), " ", Regressions!C22)</f>
        <v>National</v>
      </c>
      <c r="D12" s="322">
        <f>IF(ISBLANK(Regressions!D22), " ", Regressions!D22)</f>
        <v>5270</v>
      </c>
      <c r="E12" s="200">
        <f>IF(ISNUMBER(Regressions!E22),ROUND(Regressions!E22, 1), NA())</f>
        <v>100</v>
      </c>
      <c r="F12" s="323">
        <f>IF(ISNUMBER(Regressions!F22),ROUND(Regressions!F22, 1), NA())</f>
        <v>100</v>
      </c>
      <c r="G12" s="222" t="e">
        <f>IF(ISNUMBER(Regressions!G22),ROUND(Regressions!G22, 1), NA())</f>
        <v>#N/A</v>
      </c>
      <c r="H12" s="324" t="e">
        <f>IF(ISNUMBER(Regressions!H22),ROUND(Regressions!H22, 1), NA())</f>
        <v>#N/A</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t="e">
        <f>IF(ISNUMBER(Regressions!S22),ROUND(Regressions!S22, 1), NA())</f>
        <v>#N/A</v>
      </c>
      <c r="R12" s="324" t="e">
        <f>IF(ISNUMBER(Regressions!T22),ROUND(Regressions!T22, 1), NA())</f>
        <v>#N/A</v>
      </c>
      <c r="S12" s="223">
        <f>IF(ISNUMBER(Regressions!U22),ROUND(Regressions!U22, 1), NA())</f>
        <v>0</v>
      </c>
    </row>
    <row xmlns:x14ac="http://schemas.microsoft.com/office/spreadsheetml/2009/9/ac" r="13" x14ac:dyDescent="0.2">
      <c r="A13" s="320" t="str">
        <f>IF(ISBLANK(Regressions!A23), " ", Regressions!A23)</f>
        <v>British Virgin Islands</v>
      </c>
      <c r="B13" s="321">
        <f>IF(ISBLANK(Regressions!B23), " ", Regressions!B23)</f>
        <v>2009</v>
      </c>
      <c r="C13" s="326" t="str">
        <f>IF(ISBLANK(Regressions!C23), " ", Regressions!C23)</f>
        <v>National</v>
      </c>
      <c r="D13" s="322">
        <f>IF(ISBLANK(Regressions!D23), " ", Regressions!D23)</f>
        <v>5424</v>
      </c>
      <c r="E13" s="200">
        <f>IF(ISNUMBER(Regressions!E23),ROUND(Regressions!E23, 1), NA())</f>
        <v>100</v>
      </c>
      <c r="F13" s="323">
        <f>IF(ISNUMBER(Regressions!F23),ROUND(Regressions!F23, 1), NA())</f>
        <v>100</v>
      </c>
      <c r="G13" s="222" t="e">
        <f>IF(ISNUMBER(Regressions!G23),ROUND(Regressions!G23, 1), NA())</f>
        <v>#N/A</v>
      </c>
      <c r="H13" s="324" t="e">
        <f>IF(ISNUMBER(Regressions!H23),ROUND(Regressions!H23, 1), NA())</f>
        <v>#N/A</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t="e">
        <f>IF(ISNUMBER(Regressions!S23),ROUND(Regressions!S23, 1), NA())</f>
        <v>#N/A</v>
      </c>
      <c r="R13" s="324" t="e">
        <f>IF(ISNUMBER(Regressions!T23),ROUND(Regressions!T23, 1), NA())</f>
        <v>#N/A</v>
      </c>
      <c r="S13" s="223">
        <f>IF(ISNUMBER(Regressions!U23),ROUND(Regressions!U23, 1), NA())</f>
        <v>0</v>
      </c>
    </row>
    <row xmlns:x14ac="http://schemas.microsoft.com/office/spreadsheetml/2009/9/ac" r="14" x14ac:dyDescent="0.2">
      <c r="A14" s="320" t="str">
        <f>IF(ISBLANK(Regressions!A24), " ", Regressions!A24)</f>
        <v>British Virgin Islands</v>
      </c>
      <c r="B14" s="321">
        <f>IF(ISBLANK(Regressions!B24), " ", Regressions!B24)</f>
        <v>2010</v>
      </c>
      <c r="C14" s="326" t="str">
        <f>IF(ISBLANK(Regressions!C24), " ", Regressions!C24)</f>
        <v>National</v>
      </c>
      <c r="D14" s="322">
        <f>IF(ISBLANK(Regressions!D24), " ", Regressions!D24)</f>
        <v>5617</v>
      </c>
      <c r="E14" s="200">
        <f>IF(ISNUMBER(Regressions!E24),ROUND(Regressions!E24, 1), NA())</f>
        <v>100</v>
      </c>
      <c r="F14" s="323">
        <f>IF(ISNUMBER(Regressions!F24),ROUND(Regressions!F24, 1), NA())</f>
        <v>100</v>
      </c>
      <c r="G14" s="222">
        <f>IF(ISNUMBER(Regressions!G24),ROUND(Regressions!G24, 1), NA())</f>
        <v>90.5</v>
      </c>
      <c r="H14" s="324">
        <f>IF(ISNUMBER(Regressions!H24),ROUND(Regressions!H24, 1), NA())</f>
        <v>9.5</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93.9</v>
      </c>
      <c r="R14" s="324">
        <f>IF(ISNUMBER(Regressions!T24),ROUND(Regressions!T24, 1), NA())</f>
        <v>6.1</v>
      </c>
      <c r="S14" s="223">
        <f>IF(ISNUMBER(Regressions!U24),ROUND(Regressions!U24, 1), NA())</f>
        <v>0</v>
      </c>
    </row>
    <row xmlns:x14ac="http://schemas.microsoft.com/office/spreadsheetml/2009/9/ac" r="15" x14ac:dyDescent="0.2">
      <c r="A15" s="320" t="str">
        <f>IF(ISBLANK(Regressions!A25), " ", Regressions!A25)</f>
        <v>British Virgin Islands</v>
      </c>
      <c r="B15" s="321">
        <f>IF(ISBLANK(Regressions!B25), " ", Regressions!B25)</f>
        <v>2011</v>
      </c>
      <c r="C15" s="326" t="str">
        <f>IF(ISBLANK(Regressions!C25), " ", Regressions!C25)</f>
        <v>National</v>
      </c>
      <c r="D15" s="322">
        <f>IF(ISBLANK(Regressions!D25), " ", Regressions!D25)</f>
        <v>5690</v>
      </c>
      <c r="E15" s="200">
        <f>IF(ISNUMBER(Regressions!E25),ROUND(Regressions!E25, 1), NA())</f>
        <v>100</v>
      </c>
      <c r="F15" s="323">
        <f>IF(ISNUMBER(Regressions!F25),ROUND(Regressions!F25, 1), NA())</f>
        <v>100</v>
      </c>
      <c r="G15" s="222">
        <f>IF(ISNUMBER(Regressions!G25),ROUND(Regressions!G25, 1), NA())</f>
        <v>90.5</v>
      </c>
      <c r="H15" s="324">
        <f>IF(ISNUMBER(Regressions!H25),ROUND(Regressions!H25, 1), NA())</f>
        <v>9.5</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93.9</v>
      </c>
      <c r="R15" s="324">
        <f>IF(ISNUMBER(Regressions!T25),ROUND(Regressions!T25, 1), NA())</f>
        <v>6.1</v>
      </c>
      <c r="S15" s="223">
        <f>IF(ISNUMBER(Regressions!U25),ROUND(Regressions!U25, 1), NA())</f>
        <v>0</v>
      </c>
    </row>
    <row xmlns:x14ac="http://schemas.microsoft.com/office/spreadsheetml/2009/9/ac" r="16" x14ac:dyDescent="0.2">
      <c r="A16" s="320" t="str">
        <f>IF(ISBLANK(Regressions!A26), " ", Regressions!A26)</f>
        <v>British Virgin Islands</v>
      </c>
      <c r="B16" s="321">
        <f>IF(ISBLANK(Regressions!B26), " ", Regressions!B26)</f>
        <v>2012</v>
      </c>
      <c r="C16" s="326" t="str">
        <f>IF(ISBLANK(Regressions!C26), " ", Regressions!C26)</f>
        <v>National</v>
      </c>
      <c r="D16" s="322">
        <f>IF(ISBLANK(Regressions!D26), " ", Regressions!D26)</f>
        <v>5836</v>
      </c>
      <c r="E16" s="200">
        <f>IF(ISNUMBER(Regressions!E26),ROUND(Regressions!E26, 1), NA())</f>
        <v>100</v>
      </c>
      <c r="F16" s="323">
        <f>IF(ISNUMBER(Regressions!F26),ROUND(Regressions!F26, 1), NA())</f>
        <v>100</v>
      </c>
      <c r="G16" s="222">
        <f>IF(ISNUMBER(Regressions!G26),ROUND(Regressions!G26, 1), NA())</f>
        <v>90.5</v>
      </c>
      <c r="H16" s="324">
        <f>IF(ISNUMBER(Regressions!H26),ROUND(Regressions!H26, 1), NA())</f>
        <v>9.5</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93.9</v>
      </c>
      <c r="R16" s="324">
        <f>IF(ISNUMBER(Regressions!T26),ROUND(Regressions!T26, 1), NA())</f>
        <v>6.1</v>
      </c>
      <c r="S16" s="223">
        <f>IF(ISNUMBER(Regressions!U26),ROUND(Regressions!U26, 1), NA())</f>
        <v>0</v>
      </c>
    </row>
    <row xmlns:x14ac="http://schemas.microsoft.com/office/spreadsheetml/2009/9/ac" r="17" x14ac:dyDescent="0.2">
      <c r="A17" s="320" t="str">
        <f>IF(ISBLANK(Regressions!A27), " ", Regressions!A27)</f>
        <v>British Virgin Islands</v>
      </c>
      <c r="B17" s="321">
        <f>IF(ISBLANK(Regressions!B27), " ", Regressions!B27)</f>
        <v>2013</v>
      </c>
      <c r="C17" s="326" t="str">
        <f>IF(ISBLANK(Regressions!C27), " ", Regressions!C27)</f>
        <v>National</v>
      </c>
      <c r="D17" s="322">
        <f>IF(ISBLANK(Regressions!D27), " ", Regressions!D27)</f>
        <v>5867</v>
      </c>
      <c r="E17" s="200">
        <f>IF(ISNUMBER(Regressions!E27),ROUND(Regressions!E27, 1), NA())</f>
        <v>100</v>
      </c>
      <c r="F17" s="323">
        <f>IF(ISNUMBER(Regressions!F27),ROUND(Regressions!F27, 1), NA())</f>
        <v>100</v>
      </c>
      <c r="G17" s="222">
        <f>IF(ISNUMBER(Regressions!G27),ROUND(Regressions!G27, 1), NA())</f>
        <v>90.5</v>
      </c>
      <c r="H17" s="324">
        <f>IF(ISNUMBER(Regressions!H27),ROUND(Regressions!H27, 1), NA())</f>
        <v>9.5</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93.9</v>
      </c>
      <c r="R17" s="324">
        <f>IF(ISNUMBER(Regressions!T27),ROUND(Regressions!T27, 1), NA())</f>
        <v>6.1</v>
      </c>
      <c r="S17" s="223">
        <f>IF(ISNUMBER(Regressions!U27),ROUND(Regressions!U27, 1), NA())</f>
        <v>0</v>
      </c>
    </row>
    <row xmlns:x14ac="http://schemas.microsoft.com/office/spreadsheetml/2009/9/ac" r="18" x14ac:dyDescent="0.2">
      <c r="A18" s="320" t="str">
        <f>IF(ISBLANK(Regressions!A28), " ", Regressions!A28)</f>
        <v>British Virgin Islands</v>
      </c>
      <c r="B18" s="321">
        <f>IF(ISBLANK(Regressions!B28), " ", Regressions!B28)</f>
        <v>2014</v>
      </c>
      <c r="C18" s="326" t="str">
        <f>IF(ISBLANK(Regressions!C28), " ", Regressions!C28)</f>
        <v>National</v>
      </c>
      <c r="D18" s="322">
        <f>IF(ISBLANK(Regressions!D28), " ", Regressions!D28)</f>
        <v>5781</v>
      </c>
      <c r="E18" s="200">
        <f>IF(ISNUMBER(Regressions!E28),ROUND(Regressions!E28, 1), NA())</f>
        <v>100</v>
      </c>
      <c r="F18" s="323">
        <f>IF(ISNUMBER(Regressions!F28),ROUND(Regressions!F28, 1), NA())</f>
        <v>100</v>
      </c>
      <c r="G18" s="222">
        <f>IF(ISNUMBER(Regressions!G28),ROUND(Regressions!G28, 1), NA())</f>
        <v>90.5</v>
      </c>
      <c r="H18" s="324">
        <f>IF(ISNUMBER(Regressions!H28),ROUND(Regressions!H28, 1), NA())</f>
        <v>9.5</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93.9</v>
      </c>
      <c r="R18" s="324">
        <f>IF(ISNUMBER(Regressions!T28),ROUND(Regressions!T28, 1), NA())</f>
        <v>6.1</v>
      </c>
      <c r="S18" s="223">
        <f>IF(ISNUMBER(Regressions!U28),ROUND(Regressions!U28, 1), NA())</f>
        <v>0</v>
      </c>
    </row>
    <row xmlns:x14ac="http://schemas.microsoft.com/office/spreadsheetml/2009/9/ac" r="19" x14ac:dyDescent="0.2">
      <c r="A19" s="320" t="str">
        <f>IF(ISBLANK(Regressions!A29), " ", Regressions!A29)</f>
        <v>British Virgin Islands</v>
      </c>
      <c r="B19" s="321">
        <f>IF(ISBLANK(Regressions!B29), " ", Regressions!B29)</f>
        <v>2015</v>
      </c>
      <c r="C19" s="326" t="str">
        <f>IF(ISBLANK(Regressions!C29), " ", Regressions!C29)</f>
        <v>National</v>
      </c>
      <c r="D19" s="322">
        <f>IF(ISBLANK(Regressions!D29), " ", Regressions!D29)</f>
        <v>5695</v>
      </c>
      <c r="E19" s="200">
        <f>IF(ISNUMBER(Regressions!E29),ROUND(Regressions!E29, 1), NA())</f>
        <v>100</v>
      </c>
      <c r="F19" s="323">
        <f>IF(ISNUMBER(Regressions!F29),ROUND(Regressions!F29, 1), NA())</f>
        <v>100</v>
      </c>
      <c r="G19" s="222">
        <f>IF(ISNUMBER(Regressions!G29),ROUND(Regressions!G29, 1), NA())</f>
        <v>91.2</v>
      </c>
      <c r="H19" s="324">
        <f>IF(ISNUMBER(Regressions!H29),ROUND(Regressions!H29, 1), NA())</f>
        <v>8.8000000000000007</v>
      </c>
      <c r="I19" s="223">
        <f>IF(ISNUMBER(Regressions!I29),ROUND(Regressions!I29, 1), NA())</f>
        <v>0</v>
      </c>
      <c r="J19" s="325">
        <f>IF(ISNUMBER(Regressions!K29),ROUND(Regressions!K29, 1), NA())</f>
        <v>100</v>
      </c>
      <c r="K19" s="323">
        <f>IF(ISNUMBER(Regressions!L29),ROUND(Regressions!L29, 1), NA())</f>
        <v>100</v>
      </c>
      <c r="L19" s="224">
        <f>IF(ISNUMBER(Regressions!M29),ROUND(Regressions!M29, 1), NA())</f>
        <v>99.3</v>
      </c>
      <c r="M19" s="324">
        <f>IF(ISNUMBER(Regressions!N29),ROUND(Regressions!N29, 1), NA())</f>
        <v>0.7</v>
      </c>
      <c r="N19" s="223">
        <f>IF(ISNUMBER(Regressions!O29),ROUND(Regressions!O29, 1), NA())</f>
        <v>0</v>
      </c>
      <c r="O19" s="325">
        <f>IF(ISNUMBER(Regressions!Q29),ROUND(Regressions!Q29, 1), NA())</f>
        <v>100</v>
      </c>
      <c r="P19" s="323">
        <f>IF(ISNUMBER(Regressions!R29),ROUND(Regressions!R29, 1), NA())</f>
        <v>100</v>
      </c>
      <c r="Q19" s="201">
        <f>IF(ISNUMBER(Regressions!S29),ROUND(Regressions!S29, 1), NA())</f>
        <v>94.2</v>
      </c>
      <c r="R19" s="324">
        <f>IF(ISNUMBER(Regressions!T29),ROUND(Regressions!T29, 1), NA())</f>
        <v>5.8</v>
      </c>
      <c r="S19" s="223">
        <f>IF(ISNUMBER(Regressions!U29),ROUND(Regressions!U29, 1), NA())</f>
        <v>0</v>
      </c>
    </row>
    <row xmlns:x14ac="http://schemas.microsoft.com/office/spreadsheetml/2009/9/ac" r="20" x14ac:dyDescent="0.2">
      <c r="A20" s="320" t="str">
        <f>IF(ISBLANK(Regressions!A30), " ", Regressions!A30)</f>
        <v>British Virgin Islands</v>
      </c>
      <c r="B20" s="321">
        <f>IF(ISBLANK(Regressions!B30), " ", Regressions!B30)</f>
        <v>2016</v>
      </c>
      <c r="C20" s="326" t="str">
        <f>IF(ISBLANK(Regressions!C30), " ", Regressions!C30)</f>
        <v>National</v>
      </c>
      <c r="D20" s="322">
        <f>IF(ISBLANK(Regressions!D30), " ", Regressions!D30)</f>
        <v>5584</v>
      </c>
      <c r="E20" s="200">
        <f>IF(ISNUMBER(Regressions!E30),ROUND(Regressions!E30, 1), NA())</f>
        <v>100</v>
      </c>
      <c r="F20" s="323">
        <f>IF(ISNUMBER(Regressions!F30),ROUND(Regressions!F30, 1), NA())</f>
        <v>100</v>
      </c>
      <c r="G20" s="222">
        <f>IF(ISNUMBER(Regressions!G30),ROUND(Regressions!G30, 1), NA())</f>
        <v>92</v>
      </c>
      <c r="H20" s="324">
        <f>IF(ISNUMBER(Regressions!H30),ROUND(Regressions!H30, 1), NA())</f>
        <v>8</v>
      </c>
      <c r="I20" s="223">
        <f>IF(ISNUMBER(Regressions!I30),ROUND(Regressions!I30, 1), NA())</f>
        <v>0</v>
      </c>
      <c r="J20" s="325">
        <f>IF(ISNUMBER(Regressions!K30),ROUND(Regressions!K30, 1), NA())</f>
        <v>100</v>
      </c>
      <c r="K20" s="323">
        <f>IF(ISNUMBER(Regressions!L30),ROUND(Regressions!L30, 1), NA())</f>
        <v>100</v>
      </c>
      <c r="L20" s="224">
        <f>IF(ISNUMBER(Regressions!M30),ROUND(Regressions!M30, 1), NA())</f>
        <v>98.4</v>
      </c>
      <c r="M20" s="324">
        <f>IF(ISNUMBER(Regressions!N30),ROUND(Regressions!N30, 1), NA())</f>
        <v>1.6</v>
      </c>
      <c r="N20" s="223">
        <f>IF(ISNUMBER(Regressions!O30),ROUND(Regressions!O30, 1), NA())</f>
        <v>0</v>
      </c>
      <c r="O20" s="325">
        <f>IF(ISNUMBER(Regressions!Q30),ROUND(Regressions!Q30, 1), NA())</f>
        <v>100</v>
      </c>
      <c r="P20" s="323">
        <f>IF(ISNUMBER(Regressions!R30),ROUND(Regressions!R30, 1), NA())</f>
        <v>100</v>
      </c>
      <c r="Q20" s="201">
        <f>IF(ISNUMBER(Regressions!S30),ROUND(Regressions!S30, 1), NA())</f>
        <v>94.4</v>
      </c>
      <c r="R20" s="324">
        <f>IF(ISNUMBER(Regressions!T30),ROUND(Regressions!T30, 1), NA())</f>
        <v>5.6</v>
      </c>
      <c r="S20" s="223">
        <f>IF(ISNUMBER(Regressions!U30),ROUND(Regressions!U30, 1), NA())</f>
        <v>0</v>
      </c>
    </row>
    <row xmlns:x14ac="http://schemas.microsoft.com/office/spreadsheetml/2009/9/ac" r="21" x14ac:dyDescent="0.2">
      <c r="A21" s="320" t="str">
        <f>IF(ISBLANK(Regressions!A31), " ", Regressions!A31)</f>
        <v>British Virgin Islands</v>
      </c>
      <c r="B21" s="321">
        <f>IF(ISBLANK(Regressions!B31), " ", Regressions!B31)</f>
        <v>2017</v>
      </c>
      <c r="C21" s="326" t="str">
        <f>IF(ISBLANK(Regressions!C31), " ", Regressions!C31)</f>
        <v>National</v>
      </c>
      <c r="D21" s="322">
        <f>IF(ISBLANK(Regressions!D31), " ", Regressions!D31)</f>
        <v>5879</v>
      </c>
      <c r="E21" s="200">
        <f>IF(ISNUMBER(Regressions!E31),ROUND(Regressions!E31, 1), NA())</f>
        <v>100</v>
      </c>
      <c r="F21" s="323">
        <f>IF(ISNUMBER(Regressions!F31),ROUND(Regressions!F31, 1), NA())</f>
        <v>100</v>
      </c>
      <c r="G21" s="222">
        <f>IF(ISNUMBER(Regressions!G31),ROUND(Regressions!G31, 1), NA())</f>
        <v>92.7</v>
      </c>
      <c r="H21" s="324">
        <f>IF(ISNUMBER(Regressions!H31),ROUND(Regressions!H31, 1), NA())</f>
        <v>7.3</v>
      </c>
      <c r="I21" s="223">
        <f>IF(ISNUMBER(Regressions!I31),ROUND(Regressions!I31, 1), NA())</f>
        <v>0</v>
      </c>
      <c r="J21" s="325">
        <f>IF(ISNUMBER(Regressions!K31),ROUND(Regressions!K31, 1), NA())</f>
        <v>100</v>
      </c>
      <c r="K21" s="323">
        <f>IF(ISNUMBER(Regressions!L31),ROUND(Regressions!L31, 1), NA())</f>
        <v>100</v>
      </c>
      <c r="L21" s="224">
        <f>IF(ISNUMBER(Regressions!M31),ROUND(Regressions!M31, 1), NA())</f>
        <v>97.5</v>
      </c>
      <c r="M21" s="324">
        <f>IF(ISNUMBER(Regressions!N31),ROUND(Regressions!N31, 1), NA())</f>
        <v>2.5</v>
      </c>
      <c r="N21" s="223">
        <f>IF(ISNUMBER(Regressions!O31),ROUND(Regressions!O31, 1), NA())</f>
        <v>0</v>
      </c>
      <c r="O21" s="325">
        <f>IF(ISNUMBER(Regressions!Q31),ROUND(Regressions!Q31, 1), NA())</f>
        <v>100</v>
      </c>
      <c r="P21" s="323">
        <f>IF(ISNUMBER(Regressions!R31),ROUND(Regressions!R31, 1), NA())</f>
        <v>100</v>
      </c>
      <c r="Q21" s="201">
        <f>IF(ISNUMBER(Regressions!S31),ROUND(Regressions!S31, 1), NA())</f>
        <v>94.7</v>
      </c>
      <c r="R21" s="324">
        <f>IF(ISNUMBER(Regressions!T31),ROUND(Regressions!T31, 1), NA())</f>
        <v>5.3</v>
      </c>
      <c r="S21" s="223">
        <f>IF(ISNUMBER(Regressions!U31),ROUND(Regressions!U31, 1), NA())</f>
        <v>0</v>
      </c>
    </row>
    <row xmlns:x14ac="http://schemas.microsoft.com/office/spreadsheetml/2009/9/ac" r="22" x14ac:dyDescent="0.2">
      <c r="A22" s="320" t="str">
        <f>IF(ISBLANK(Regressions!A32), " ", Regressions!A32)</f>
        <v>British Virgin Islands</v>
      </c>
      <c r="B22" s="321">
        <f>IF(ISBLANK(Regressions!B32), " ", Regressions!B32)</f>
        <v>2018</v>
      </c>
      <c r="C22" s="326" t="str">
        <f>IF(ISBLANK(Regressions!C32), " ", Regressions!C32)</f>
        <v>National</v>
      </c>
      <c r="D22" s="322">
        <f>IF(ISBLANK(Regressions!D32), " ", Regressions!D32)</f>
        <v>5638</v>
      </c>
      <c r="E22" s="200">
        <f>IF(ISNUMBER(Regressions!E32),ROUND(Regressions!E32, 1), NA())</f>
        <v>100</v>
      </c>
      <c r="F22" s="323">
        <f>IF(ISNUMBER(Regressions!F32),ROUND(Regressions!F32, 1), NA())</f>
        <v>100</v>
      </c>
      <c r="G22" s="222">
        <f>IF(ISNUMBER(Regressions!G32),ROUND(Regressions!G32, 1), NA())</f>
        <v>93.4</v>
      </c>
      <c r="H22" s="324">
        <f>IF(ISNUMBER(Regressions!H32),ROUND(Regressions!H32, 1), NA())</f>
        <v>6.6</v>
      </c>
      <c r="I22" s="223">
        <f>IF(ISNUMBER(Regressions!I32),ROUND(Regressions!I32, 1), NA())</f>
        <v>0</v>
      </c>
      <c r="J22" s="325">
        <f>IF(ISNUMBER(Regressions!K32),ROUND(Regressions!K32, 1), NA())</f>
        <v>100</v>
      </c>
      <c r="K22" s="323">
        <f>IF(ISNUMBER(Regressions!L32),ROUND(Regressions!L32, 1), NA())</f>
        <v>100</v>
      </c>
      <c r="L22" s="224">
        <f>IF(ISNUMBER(Regressions!M32),ROUND(Regressions!M32, 1), NA())</f>
        <v>96.6</v>
      </c>
      <c r="M22" s="324">
        <f>IF(ISNUMBER(Regressions!N32),ROUND(Regressions!N32, 1), NA())</f>
        <v>3.4</v>
      </c>
      <c r="N22" s="223">
        <f>IF(ISNUMBER(Regressions!O32),ROUND(Regressions!O32, 1), NA())</f>
        <v>0</v>
      </c>
      <c r="O22" s="325">
        <f>IF(ISNUMBER(Regressions!Q32),ROUND(Regressions!Q32, 1), NA())</f>
        <v>100</v>
      </c>
      <c r="P22" s="323">
        <f>IF(ISNUMBER(Regressions!R32),ROUND(Regressions!R32, 1), NA())</f>
        <v>100</v>
      </c>
      <c r="Q22" s="201">
        <f>IF(ISNUMBER(Regressions!S32),ROUND(Regressions!S32, 1), NA())</f>
        <v>95</v>
      </c>
      <c r="R22" s="324">
        <f>IF(ISNUMBER(Regressions!T32),ROUND(Regressions!T32, 1), NA())</f>
        <v>5</v>
      </c>
      <c r="S22" s="223">
        <f>IF(ISNUMBER(Regressions!U32),ROUND(Regressions!U32, 1), NA())</f>
        <v>0</v>
      </c>
    </row>
    <row xmlns:x14ac="http://schemas.microsoft.com/office/spreadsheetml/2009/9/ac" r="23" x14ac:dyDescent="0.2">
      <c r="A23" s="320" t="str">
        <f>IF(ISBLANK(Regressions!A33), " ", Regressions!A33)</f>
        <v>British Virgin Islands</v>
      </c>
      <c r="B23" s="321">
        <f>IF(ISBLANK(Regressions!B33), " ", Regressions!B33)</f>
        <v>2019</v>
      </c>
      <c r="C23" s="326" t="str">
        <f>IF(ISBLANK(Regressions!C33), " ", Regressions!C33)</f>
        <v>National</v>
      </c>
      <c r="D23" s="322">
        <f>IF(ISBLANK(Regressions!D33), " ", Regressions!D33)</f>
        <v>5577</v>
      </c>
      <c r="E23" s="200">
        <f>IF(ISNUMBER(Regressions!E33),ROUND(Regressions!E33, 1), NA())</f>
        <v>100</v>
      </c>
      <c r="F23" s="323">
        <f>IF(ISNUMBER(Regressions!F33),ROUND(Regressions!F33, 1), NA())</f>
        <v>100</v>
      </c>
      <c r="G23" s="222">
        <f>IF(ISNUMBER(Regressions!G33),ROUND(Regressions!G33, 1), NA())</f>
        <v>94.1</v>
      </c>
      <c r="H23" s="324">
        <f>IF(ISNUMBER(Regressions!H33),ROUND(Regressions!H33, 1), NA())</f>
        <v>5.9</v>
      </c>
      <c r="I23" s="223">
        <f>IF(ISNUMBER(Regressions!I33),ROUND(Regressions!I33, 1), NA())</f>
        <v>0</v>
      </c>
      <c r="J23" s="325">
        <f>IF(ISNUMBER(Regressions!K33),ROUND(Regressions!K33, 1), NA())</f>
        <v>100</v>
      </c>
      <c r="K23" s="323">
        <f>IF(ISNUMBER(Regressions!L33),ROUND(Regressions!L33, 1), NA())</f>
        <v>100</v>
      </c>
      <c r="L23" s="224">
        <f>IF(ISNUMBER(Regressions!M33),ROUND(Regressions!M33, 1), NA())</f>
        <v>95.7</v>
      </c>
      <c r="M23" s="324">
        <f>IF(ISNUMBER(Regressions!N33),ROUND(Regressions!N33, 1), NA())</f>
        <v>4.3</v>
      </c>
      <c r="N23" s="223">
        <f>IF(ISNUMBER(Regressions!O33),ROUND(Regressions!O33, 1), NA())</f>
        <v>0</v>
      </c>
      <c r="O23" s="325">
        <f>IF(ISNUMBER(Regressions!Q33),ROUND(Regressions!Q33, 1), NA())</f>
        <v>100</v>
      </c>
      <c r="P23" s="323">
        <f>IF(ISNUMBER(Regressions!R33),ROUND(Regressions!R33, 1), NA())</f>
        <v>100</v>
      </c>
      <c r="Q23" s="201">
        <f>IF(ISNUMBER(Regressions!S33),ROUND(Regressions!S33, 1), NA())</f>
        <v>95.3</v>
      </c>
      <c r="R23" s="324">
        <f>IF(ISNUMBER(Regressions!T33),ROUND(Regressions!T33, 1), NA())</f>
        <v>4.7</v>
      </c>
      <c r="S23" s="223">
        <f>IF(ISNUMBER(Regressions!U33),ROUND(Regressions!U33, 1), NA())</f>
        <v>0</v>
      </c>
    </row>
    <row xmlns:x14ac="http://schemas.microsoft.com/office/spreadsheetml/2009/9/ac" r="24" x14ac:dyDescent="0.2">
      <c r="A24" s="320" t="str">
        <f>IF(ISBLANK(Regressions!A34), " ", Regressions!A34)</f>
        <v>British Virgin Islands</v>
      </c>
      <c r="B24" s="321">
        <f>IF(ISBLANK(Regressions!B34), " ", Regressions!B34)</f>
        <v>2020</v>
      </c>
      <c r="C24" s="326" t="str">
        <f>IF(ISBLANK(Regressions!C34), " ", Regressions!C34)</f>
        <v>National</v>
      </c>
      <c r="D24" s="322">
        <f>IF(ISBLANK(Regressions!D34), " ", Regressions!D34)</f>
        <v>5456</v>
      </c>
      <c r="E24" s="200">
        <f>IF(ISNUMBER(Regressions!E34),ROUND(Regressions!E34, 1), NA())</f>
        <v>100</v>
      </c>
      <c r="F24" s="323">
        <f>IF(ISNUMBER(Regressions!F34),ROUND(Regressions!F34, 1), NA())</f>
        <v>100</v>
      </c>
      <c r="G24" s="222">
        <f>IF(ISNUMBER(Regressions!G34),ROUND(Regressions!G34, 1), NA())</f>
        <v>94.8</v>
      </c>
      <c r="H24" s="324">
        <f>IF(ISNUMBER(Regressions!H34),ROUND(Regressions!H34, 1), NA())</f>
        <v>5.2</v>
      </c>
      <c r="I24" s="223">
        <f>IF(ISNUMBER(Regressions!I34),ROUND(Regressions!I34, 1), NA())</f>
        <v>0</v>
      </c>
      <c r="J24" s="325">
        <f>IF(ISNUMBER(Regressions!K34),ROUND(Regressions!K34, 1), NA())</f>
        <v>100</v>
      </c>
      <c r="K24" s="323">
        <f>IF(ISNUMBER(Regressions!L34),ROUND(Regressions!L34, 1), NA())</f>
        <v>100</v>
      </c>
      <c r="L24" s="224">
        <f>IF(ISNUMBER(Regressions!M34),ROUND(Regressions!M34, 1), NA())</f>
        <v>94.8</v>
      </c>
      <c r="M24" s="324">
        <f>IF(ISNUMBER(Regressions!N34),ROUND(Regressions!N34, 1), NA())</f>
        <v>5.2</v>
      </c>
      <c r="N24" s="223">
        <f>IF(ISNUMBER(Regressions!O34),ROUND(Regressions!O34, 1), NA())</f>
        <v>0</v>
      </c>
      <c r="O24" s="325">
        <f>IF(ISNUMBER(Regressions!Q34),ROUND(Regressions!Q34, 1), NA())</f>
        <v>100</v>
      </c>
      <c r="P24" s="323">
        <f>IF(ISNUMBER(Regressions!R34),ROUND(Regressions!R34, 1), NA())</f>
        <v>100</v>
      </c>
      <c r="Q24" s="201">
        <f>IF(ISNUMBER(Regressions!S34),ROUND(Regressions!S34, 1), NA())</f>
        <v>95.6</v>
      </c>
      <c r="R24" s="324">
        <f>IF(ISNUMBER(Regressions!T34),ROUND(Regressions!T34, 1), NA())</f>
        <v>4.4000000000000004</v>
      </c>
      <c r="S24" s="223">
        <f>IF(ISNUMBER(Regressions!U34),ROUND(Regressions!U34, 1), NA())</f>
        <v>0</v>
      </c>
    </row>
    <row xmlns:x14ac="http://schemas.microsoft.com/office/spreadsheetml/2009/9/ac" r="25" x14ac:dyDescent="0.2">
      <c r="A25" s="374" t="str">
        <f>IF(ISBLANK(Regressions!A35), " ", Regressions!A35)</f>
        <v>British Virgin Islands</v>
      </c>
      <c r="B25" s="375">
        <f>IF(ISBLANK(Regressions!B35), " ", Regressions!B35)</f>
        <v>2021</v>
      </c>
      <c r="C25" s="376" t="str">
        <f>IF(ISBLANK(Regressions!C35), " ", Regressions!C35)</f>
        <v>National</v>
      </c>
      <c r="D25" s="377">
        <f>IF(ISBLANK(Regressions!D35), " ", Regressions!D35)</f>
        <v>5408</v>
      </c>
      <c r="E25" s="380">
        <f>IF(ISNUMBER(Regressions!E35),ROUND(Regressions!E35, 1), NA())</f>
        <v>100</v>
      </c>
      <c r="F25" s="378">
        <f>IF(ISNUMBER(Regressions!F35),ROUND(Regressions!F35, 1), NA())</f>
        <v>100</v>
      </c>
      <c r="G25" s="381">
        <f>IF(ISNUMBER(Regressions!G35),ROUND(Regressions!G35, 1), NA())</f>
        <v>95.5</v>
      </c>
      <c r="H25" s="379">
        <f>IF(ISNUMBER(Regressions!H35),ROUND(Regressions!H35, 1), NA())</f>
        <v>4.5</v>
      </c>
      <c r="I25" s="382">
        <f>IF(ISNUMBER(Regressions!I35),ROUND(Regressions!I35, 1), NA())</f>
        <v>0</v>
      </c>
      <c r="J25" s="380">
        <f>IF(ISNUMBER(Regressions!K35),ROUND(Regressions!K35, 1), NA())</f>
        <v>100</v>
      </c>
      <c r="K25" s="378">
        <f>IF(ISNUMBER(Regressions!L35),ROUND(Regressions!L35, 1), NA())</f>
        <v>100</v>
      </c>
      <c r="L25" s="383">
        <f>IF(ISNUMBER(Regressions!M35),ROUND(Regressions!M35, 1), NA())</f>
        <v>93.9</v>
      </c>
      <c r="M25" s="379">
        <f>IF(ISNUMBER(Regressions!N35),ROUND(Regressions!N35, 1), NA())</f>
        <v>6.1</v>
      </c>
      <c r="N25" s="382">
        <f>IF(ISNUMBER(Regressions!O35),ROUND(Regressions!O35, 1), NA())</f>
        <v>0</v>
      </c>
      <c r="O25" s="380">
        <f>IF(ISNUMBER(Regressions!Q35),ROUND(Regressions!Q35, 1), NA())</f>
        <v>100</v>
      </c>
      <c r="P25" s="378">
        <f>IF(ISNUMBER(Regressions!R35),ROUND(Regressions!R35, 1), NA())</f>
        <v>100</v>
      </c>
      <c r="Q25" s="384">
        <f>IF(ISNUMBER(Regressions!S35),ROUND(Regressions!S35, 1), NA())</f>
        <v>95.8</v>
      </c>
      <c r="R25" s="379">
        <f>IF(ISNUMBER(Regressions!T35),ROUND(Regressions!T35, 1), NA())</f>
        <v>4.2</v>
      </c>
      <c r="S25" s="382">
        <f>IF(ISNUMBER(Regressions!U35),ROUND(Regressions!U35, 1), NA())</f>
        <v>0</v>
      </c>
      <c r="T25" s="373"/>
      <c r="U25" s="373"/>
      <c r="V25" s="373"/>
      <c r="W25" s="373"/>
      <c r="X25" s="373"/>
      <c r="Y25" s="373"/>
      <c r="Z25" s="373"/>
      <c r="AA25" s="373"/>
      <c r="AB25" s="373"/>
      <c r="AC25" s="373"/>
    </row>
    <row xmlns:x14ac="http://schemas.microsoft.com/office/spreadsheetml/2009/9/ac" r="26" x14ac:dyDescent="0.2">
      <c r="A26" s="320" t="str">
        <f>IF(ISBLANK(Regressions!A36), " ", Regressions!A36)</f>
        <v>British Virgin Islands</v>
      </c>
      <c r="B26" s="321">
        <f>IF(ISBLANK(Regressions!B36), " ", Regressions!B36)</f>
        <v>2022</v>
      </c>
      <c r="C26" s="326" t="str">
        <f>IF(ISBLANK(Regressions!C36), " ", Regressions!C36)</f>
        <v>National</v>
      </c>
      <c r="D26" s="322">
        <f>IF(ISBLANK(Regressions!D36), " ", Regressions!D36)</f>
        <v>5252</v>
      </c>
      <c r="E26" s="200">
        <f>IF(ISNUMBER(Regressions!E36),ROUND(Regressions!E36, 1), NA())</f>
        <v>100</v>
      </c>
      <c r="F26" s="323">
        <f>IF(ISNUMBER(Regressions!F36),ROUND(Regressions!F36, 1), NA())</f>
        <v>100</v>
      </c>
      <c r="G26" s="222">
        <f>IF(ISNUMBER(Regressions!G36),ROUND(Regressions!G36, 1), NA())</f>
        <v>96.3</v>
      </c>
      <c r="H26" s="324">
        <f>IF(ISNUMBER(Regressions!H36),ROUND(Regressions!H36, 1), NA())</f>
        <v>3.7</v>
      </c>
      <c r="I26" s="223">
        <f>IF(ISNUMBER(Regressions!I36),ROUND(Regressions!I36, 1), NA())</f>
        <v>0</v>
      </c>
      <c r="J26" s="325">
        <f>IF(ISNUMBER(Regressions!K36),ROUND(Regressions!K36, 1), NA())</f>
        <v>100</v>
      </c>
      <c r="K26" s="323">
        <f>IF(ISNUMBER(Regressions!L36),ROUND(Regressions!L36, 1), NA())</f>
        <v>100</v>
      </c>
      <c r="L26" s="224">
        <f>IF(ISNUMBER(Regressions!M36),ROUND(Regressions!M36, 1), NA())</f>
        <v>92.9</v>
      </c>
      <c r="M26" s="324">
        <f>IF(ISNUMBER(Regressions!N36),ROUND(Regressions!N36, 1), NA())</f>
        <v>7.1</v>
      </c>
      <c r="N26" s="223">
        <f>IF(ISNUMBER(Regressions!O36),ROUND(Regressions!O36, 1), NA())</f>
        <v>0</v>
      </c>
      <c r="O26" s="325">
        <f>IF(ISNUMBER(Regressions!Q36),ROUND(Regressions!Q36, 1), NA())</f>
        <v>100</v>
      </c>
      <c r="P26" s="323">
        <f>IF(ISNUMBER(Regressions!R36),ROUND(Regressions!R36, 1), NA())</f>
        <v>100</v>
      </c>
      <c r="Q26" s="201">
        <f>IF(ISNUMBER(Regressions!S36),ROUND(Regressions!S36, 1), NA())</f>
        <v>96.1</v>
      </c>
      <c r="R26" s="324">
        <f>IF(ISNUMBER(Regressions!T36),ROUND(Regressions!T36, 1), NA())</f>
        <v>3.9</v>
      </c>
      <c r="S26" s="223">
        <f>IF(ISNUMBER(Regressions!U36),ROUND(Regressions!U36, 1), NA())</f>
        <v>0</v>
      </c>
    </row>
    <row xmlns:x14ac="http://schemas.microsoft.com/office/spreadsheetml/2009/9/ac" r="27" x14ac:dyDescent="0.2">
      <c r="A27" s="327" t="str">
        <f>IF(ISBLANK(Regressions!A37), " ", Regressions!A37)</f>
        <v>British Virgin Islands</v>
      </c>
      <c r="B27" s="328">
        <f>IF(ISBLANK(Regressions!B37), " ", Regressions!B37)</f>
        <v>2023</v>
      </c>
      <c r="C27" s="329" t="str">
        <f>IF(ISBLANK(Regressions!C37), " ", Regressions!C37)</f>
        <v>National</v>
      </c>
      <c r="D27" s="330">
        <f>IF(ISBLANK(Regressions!D37), " ", Regressions!D37)</f>
        <v>5081</v>
      </c>
      <c r="E27" s="331">
        <f>IF(ISNUMBER(Regressions!E37),ROUND(Regressions!E37, 1), NA())</f>
        <v>100</v>
      </c>
      <c r="F27" s="332">
        <f>IF(ISNUMBER(Regressions!F37),ROUND(Regressions!F37, 1), NA())</f>
        <v>100</v>
      </c>
      <c r="G27" s="333">
        <f>IF(ISNUMBER(Regressions!G37),ROUND(Regressions!G37, 1), NA())</f>
        <v>97</v>
      </c>
      <c r="H27" s="334">
        <f>IF(ISNUMBER(Regressions!H37),ROUND(Regressions!H37, 1), NA())</f>
        <v>3</v>
      </c>
      <c r="I27" s="335">
        <f>IF(ISNUMBER(Regressions!I37),ROUND(Regressions!I37, 1), NA())</f>
        <v>0</v>
      </c>
      <c r="J27" s="336">
        <f>IF(ISNUMBER(Regressions!K37),ROUND(Regressions!K37, 1), NA())</f>
        <v>100</v>
      </c>
      <c r="K27" s="332">
        <f>IF(ISNUMBER(Regressions!L37),ROUND(Regressions!L37, 1), NA())</f>
        <v>100</v>
      </c>
      <c r="L27" s="337">
        <f>IF(ISNUMBER(Regressions!M37),ROUND(Regressions!M37, 1), NA())</f>
        <v>92</v>
      </c>
      <c r="M27" s="334">
        <f>IF(ISNUMBER(Regressions!N37),ROUND(Regressions!N37, 1), NA())</f>
        <v>8</v>
      </c>
      <c r="N27" s="335">
        <f>IF(ISNUMBER(Regressions!O37),ROUND(Regressions!O37, 1), NA())</f>
        <v>0</v>
      </c>
      <c r="O27" s="336">
        <f>IF(ISNUMBER(Regressions!Q37),ROUND(Regressions!Q37, 1), NA())</f>
        <v>100</v>
      </c>
      <c r="P27" s="332">
        <f>IF(ISNUMBER(Regressions!R37),ROUND(Regressions!R37, 1), NA())</f>
        <v>100</v>
      </c>
      <c r="Q27" s="338">
        <f>IF(ISNUMBER(Regressions!S37),ROUND(Regressions!S37, 1), NA())</f>
        <v>96.4</v>
      </c>
      <c r="R27" s="334">
        <f>IF(ISNUMBER(Regressions!T37),ROUND(Regressions!T37, 1), NA())</f>
        <v>3.6</v>
      </c>
      <c r="S27" s="335">
        <f>IF(ISNUMBER(Regressions!U37),ROUND(Regressions!U37, 1), NA())</f>
        <v>0</v>
      </c>
    </row>
    <row xmlns:x14ac="http://schemas.microsoft.com/office/spreadsheetml/2009/9/ac" r="28" hidden="true" x14ac:dyDescent="0.2">
      <c r="A28" s="320" t="str">
        <f>IF(ISBLANK(Regressions!A38), " ", Regressions!A38)</f>
        <v>British Virgin Islands</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British Virgin Islands</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British Virgin Islands</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British Virgin Islands</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British Virgin Islands</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British Virgin Islands</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British Virgin Islands</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British Virgin Islands</v>
      </c>
      <c r="B35" s="321">
        <f>IF(ISBLANK(Regressions!B45), " ", Regressions!B45)</f>
        <v>2000</v>
      </c>
      <c r="C35" s="326" t="str">
        <f>IF(ISBLANK(Regressions!C45), " ", Regressions!C45)</f>
        <v>Urban</v>
      </c>
      <c r="D35" s="322">
        <f>IF(ISBLANK(Regressions!D45), " ", Regressions!D45)</f>
        <v>1987.189097251892</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British Virgin Islands</v>
      </c>
      <c r="B36" s="321">
        <f>IF(ISBLANK(Regressions!B46), " ", Regressions!B46)</f>
        <v>2001</v>
      </c>
      <c r="C36" s="326" t="str">
        <f>IF(ISBLANK(Regressions!C46), " ", Regressions!C46)</f>
        <v>Urban</v>
      </c>
      <c r="D36" s="322">
        <f>IF(ISBLANK(Regressions!D46), " ", Regressions!D46)</f>
        <v>2061.6134564590452</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British Virgin Islands</v>
      </c>
      <c r="B37" s="321">
        <f>IF(ISBLANK(Regressions!B47), " ", Regressions!B47)</f>
        <v>2002</v>
      </c>
      <c r="C37" s="326" t="str">
        <f>IF(ISBLANK(Regressions!C47), " ", Regressions!C47)</f>
        <v>Urban</v>
      </c>
      <c r="D37" s="322">
        <f>IF(ISBLANK(Regressions!D47), " ", Regressions!D47)</f>
        <v>2119.3629156875609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British Virgin Islands</v>
      </c>
      <c r="B38" s="321">
        <f>IF(ISBLANK(Regressions!B48), " ", Regressions!B48)</f>
        <v>2003</v>
      </c>
      <c r="C38" s="326" t="str">
        <f>IF(ISBLANK(Regressions!C48), " ", Regressions!C48)</f>
        <v>Urban</v>
      </c>
      <c r="D38" s="322">
        <f>IF(ISBLANK(Regressions!D48), " ", Regressions!D48)</f>
        <v>2153.7621848297122</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British Virgin Islands</v>
      </c>
      <c r="B39" s="321">
        <f>IF(ISBLANK(Regressions!B49), " ", Regressions!B49)</f>
        <v>2004</v>
      </c>
      <c r="C39" s="326" t="str">
        <f>IF(ISBLANK(Regressions!C49), " ", Regressions!C49)</f>
        <v>Urban</v>
      </c>
      <c r="D39" s="322">
        <f>IF(ISBLANK(Regressions!D49), " ", Regressions!D49)</f>
        <v>2188.3590202331552</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British Virgin Islands</v>
      </c>
      <c r="B40" s="321">
        <f>IF(ISBLANK(Regressions!B50), " ", Regressions!B50)</f>
        <v>2005</v>
      </c>
      <c r="C40" s="326" t="str">
        <f>IF(ISBLANK(Regressions!C50), " ", Regressions!C50)</f>
        <v>Urban</v>
      </c>
      <c r="D40" s="322">
        <f>IF(ISBLANK(Regressions!D50), " ", Regressions!D50)</f>
        <v>2206.3025532531742</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British Virgin Islands</v>
      </c>
      <c r="B41" s="321">
        <f>IF(ISBLANK(Regressions!B51), " ", Regressions!B51)</f>
        <v>2006</v>
      </c>
      <c r="C41" s="326" t="str">
        <f>IF(ISBLANK(Regressions!C51), " ", Regressions!C51)</f>
        <v>Urban</v>
      </c>
      <c r="D41" s="322">
        <f>IF(ISBLANK(Regressions!D51), " ", Regressions!D51)</f>
        <v>2223.718612670898</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British Virgin Islands</v>
      </c>
      <c r="B42" s="321">
        <f>IF(ISBLANK(Regressions!B52), " ", Regressions!B52)</f>
        <v>2007</v>
      </c>
      <c r="C42" s="326" t="str">
        <f>IF(ISBLANK(Regressions!C52), " ", Regressions!C52)</f>
        <v>Urban</v>
      </c>
      <c r="D42" s="322">
        <f>IF(ISBLANK(Regressions!D52), " ", Regressions!D52)</f>
        <v>2260.8030461120611</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British Virgin Islands</v>
      </c>
      <c r="B43" s="321">
        <f>IF(ISBLANK(Regressions!B53), " ", Regressions!B53)</f>
        <v>2008</v>
      </c>
      <c r="C43" s="326" t="str">
        <f>IF(ISBLANK(Regressions!C53), " ", Regressions!C53)</f>
        <v>Urban</v>
      </c>
      <c r="D43" s="322">
        <f>IF(ISBLANK(Regressions!D53), " ", Regressions!D53)</f>
        <v>2326.810422515869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British Virgin Islands</v>
      </c>
      <c r="B44" s="321">
        <f>IF(ISBLANK(Regressions!B54), " ", Regressions!B54)</f>
        <v>2009</v>
      </c>
      <c r="C44" s="326" t="str">
        <f>IF(ISBLANK(Regressions!C54), " ", Regressions!C54)</f>
        <v>Urban</v>
      </c>
      <c r="D44" s="322">
        <f>IF(ISBLANK(Regressions!D54), " ", Regressions!D54)</f>
        <v>2412.54096496582</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British Virgin Islands</v>
      </c>
      <c r="B45" s="321">
        <f>IF(ISBLANK(Regressions!B55), " ", Regressions!B55)</f>
        <v>2010</v>
      </c>
      <c r="C45" s="326" t="str">
        <f>IF(ISBLANK(Regressions!C55), " ", Regressions!C55)</f>
        <v>Urban</v>
      </c>
      <c r="D45" s="322">
        <f>IF(ISBLANK(Regressions!D55), " ", Regressions!D55)</f>
        <v>2517.2023337173459</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British Virgin Islands</v>
      </c>
      <c r="B46" s="321">
        <f>IF(ISBLANK(Regressions!B56), " ", Regressions!B56)</f>
        <v>2011</v>
      </c>
      <c r="C46" s="326" t="str">
        <f>IF(ISBLANK(Regressions!C56), " ", Regressions!C56)</f>
        <v>Urban</v>
      </c>
      <c r="D46" s="322">
        <f>IF(ISBLANK(Regressions!D56), " ", Regressions!D56)</f>
        <v>2569.2625617980962</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British Virgin Islands</v>
      </c>
      <c r="B47" s="321">
        <f>IF(ISBLANK(Regressions!B57), " ", Regressions!B57)</f>
        <v>2012</v>
      </c>
      <c r="C47" s="326" t="str">
        <f>IF(ISBLANK(Regressions!C57), " ", Regressions!C57)</f>
        <v>Urban</v>
      </c>
      <c r="D47" s="322">
        <f>IF(ISBLANK(Regressions!D57), " ", Regressions!D57)</f>
        <v>2655.4966558837891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British Virgin Islands</v>
      </c>
      <c r="B48" s="321">
        <f>IF(ISBLANK(Regressions!B58), " ", Regressions!B58)</f>
        <v>2013</v>
      </c>
      <c r="C48" s="326" t="str">
        <f>IF(ISBLANK(Regressions!C58), " ", Regressions!C58)</f>
        <v>Urban</v>
      </c>
      <c r="D48" s="322">
        <f>IF(ISBLANK(Regressions!D58), " ", Regressions!D58)</f>
        <v>2690.3714609146118</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British Virgin Islands</v>
      </c>
      <c r="B49" s="321">
        <f>IF(ISBLANK(Regressions!B59), " ", Regressions!B59)</f>
        <v>2014</v>
      </c>
      <c r="C49" s="326" t="str">
        <f>IF(ISBLANK(Regressions!C59), " ", Regressions!C59)</f>
        <v>Urban</v>
      </c>
      <c r="D49" s="322">
        <f>IF(ISBLANK(Regressions!D59), " ", Regressions!D59)</f>
        <v>2671.7469370651238</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British Virgin Islands</v>
      </c>
      <c r="B50" s="321">
        <f>IF(ISBLANK(Regressions!B60), " ", Regressions!B60)</f>
        <v>2015</v>
      </c>
      <c r="C50" s="326" t="str">
        <f>IF(ISBLANK(Regressions!C60), " ", Regressions!C60)</f>
        <v>Urban</v>
      </c>
      <c r="D50" s="322">
        <f>IF(ISBLANK(Regressions!D60), " ", Regressions!D60)</f>
        <v>2652.9018604278558</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British Virgin Islands</v>
      </c>
      <c r="B51" s="321">
        <f>IF(ISBLANK(Regressions!B61), " ", Regressions!B61)</f>
        <v>2016</v>
      </c>
      <c r="C51" s="326" t="str">
        <f>IF(ISBLANK(Regressions!C61), " ", Regressions!C61)</f>
        <v>Urban</v>
      </c>
      <c r="D51" s="322">
        <f>IF(ISBLANK(Regressions!D61), " ", Regressions!D61)</f>
        <v>2622.0789208984379</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British Virgin Islands</v>
      </c>
      <c r="B52" s="321">
        <f>IF(ISBLANK(Regressions!B62), " ", Regressions!B62)</f>
        <v>2017</v>
      </c>
      <c r="C52" s="326" t="str">
        <f>IF(ISBLANK(Regressions!C62), " ", Regressions!C62)</f>
        <v>Urban</v>
      </c>
      <c r="D52" s="322">
        <f>IF(ISBLANK(Regressions!D62), " ", Regressions!D62)</f>
        <v>2782.9423358535769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British Virgin Islands</v>
      </c>
      <c r="B53" s="321">
        <f>IF(ISBLANK(Regressions!B63), " ", Regressions!B63)</f>
        <v>2018</v>
      </c>
      <c r="C53" s="326" t="str">
        <f>IF(ISBLANK(Regressions!C63), " ", Regressions!C63)</f>
        <v>Urban</v>
      </c>
      <c r="D53" s="322">
        <f>IF(ISBLANK(Regressions!D63), " ", Regressions!D63)</f>
        <v>2690.6227159118662</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British Virgin Islands</v>
      </c>
      <c r="B54" s="321">
        <f>IF(ISBLANK(Regressions!B64), " ", Regressions!B64)</f>
        <v>2019</v>
      </c>
      <c r="C54" s="326" t="str">
        <f>IF(ISBLANK(Regressions!C64), " ", Regressions!C64)</f>
        <v>Urban</v>
      </c>
      <c r="D54" s="322">
        <f>IF(ISBLANK(Regressions!D64), " ", Regressions!D64)</f>
        <v>2683.429382972718</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British Virgin Islands</v>
      </c>
      <c r="B55" s="321">
        <f>IF(ISBLANK(Regressions!B65), " ", Regressions!B65)</f>
        <v>2020</v>
      </c>
      <c r="C55" s="326" t="str">
        <f>IF(ISBLANK(Regressions!C65), " ", Regressions!C65)</f>
        <v>Urban</v>
      </c>
      <c r="D55" s="322">
        <f>IF(ISBLANK(Regressions!D65), " ", Regressions!D65)</f>
        <v>2646.9783666992189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4" t="str">
        <f>IF(ISBLANK(Regressions!A66), " ", Regressions!A66)</f>
        <v>British Virgin Islands</v>
      </c>
      <c r="B56" s="375">
        <f>IF(ISBLANK(Regressions!B66), " ", Regressions!B66)</f>
        <v>2021</v>
      </c>
      <c r="C56" s="376" t="str">
        <f>IF(ISBLANK(Regressions!C66), " ", Regressions!C66)</f>
        <v>Urban</v>
      </c>
      <c r="D56" s="377">
        <f>IF(ISBLANK(Regressions!D66), " ", Regressions!D66)</f>
        <v>2645.5935009765631</v>
      </c>
      <c r="E56" s="380" t="e">
        <f>IF(ISNUMBER(Regressions!E66),ROUND(Regressions!E66, 1), NA())</f>
        <v>#N/A</v>
      </c>
      <c r="F56" s="378" t="e">
        <f>IF(ISNUMBER(Regressions!F66),ROUND(Regressions!F66, 1), NA())</f>
        <v>#N/A</v>
      </c>
      <c r="G56" s="381" t="e">
        <f>IF(ISNUMBER(Regressions!G66),ROUND(Regressions!G66, 1), NA())</f>
        <v>#N/A</v>
      </c>
      <c r="H56" s="379" t="e">
        <f>IF(ISNUMBER(Regressions!H66),ROUND(Regressions!H66, 1), NA())</f>
        <v>#N/A</v>
      </c>
      <c r="I56" s="382" t="e">
        <f>IF(ISNUMBER(Regressions!I66),ROUND(Regressions!I66, 1), NA())</f>
        <v>#N/A</v>
      </c>
      <c r="J56" s="380" t="e">
        <f>IF(ISNUMBER(Regressions!K66),ROUND(Regressions!K66, 1), NA())</f>
        <v>#N/A</v>
      </c>
      <c r="K56" s="378" t="e">
        <f>IF(ISNUMBER(Regressions!L66),ROUND(Regressions!L66, 1), NA())</f>
        <v>#N/A</v>
      </c>
      <c r="L56" s="383" t="e">
        <f>IF(ISNUMBER(Regressions!M66),ROUND(Regressions!M66, 1), NA())</f>
        <v>#N/A</v>
      </c>
      <c r="M56" s="379" t="e">
        <f>IF(ISNUMBER(Regressions!N66),ROUND(Regressions!N66, 1), NA())</f>
        <v>#N/A</v>
      </c>
      <c r="N56" s="382" t="e">
        <f>IF(ISNUMBER(Regressions!O66),ROUND(Regressions!O66, 1), NA())</f>
        <v>#N/A</v>
      </c>
      <c r="O56" s="380" t="e">
        <f>IF(ISNUMBER(Regressions!Q66),ROUND(Regressions!Q66, 1), NA())</f>
        <v>#N/A</v>
      </c>
      <c r="P56" s="378" t="e">
        <f>IF(ISNUMBER(Regressions!R66),ROUND(Regressions!R66, 1), NA())</f>
        <v>#N/A</v>
      </c>
      <c r="Q56" s="384" t="e">
        <f>IF(ISNUMBER(Regressions!S66),ROUND(Regressions!S66, 1), NA())</f>
        <v>#N/A</v>
      </c>
      <c r="R56" s="379" t="e">
        <f>IF(ISNUMBER(Regressions!T66),ROUND(Regressions!T66, 1), NA())</f>
        <v>#N/A</v>
      </c>
      <c r="S56" s="382" t="e">
        <f>IF(ISNUMBER(Regressions!U66),ROUND(Regressions!U66, 1), NA())</f>
        <v>#N/A</v>
      </c>
      <c r="T56" s="373"/>
      <c r="U56" s="373"/>
      <c r="V56" s="373"/>
      <c r="W56" s="373"/>
      <c r="X56" s="373"/>
      <c r="Y56" s="373"/>
      <c r="Z56" s="373"/>
      <c r="AA56" s="373"/>
      <c r="AB56" s="373"/>
      <c r="AC56" s="373"/>
    </row>
    <row xmlns:x14ac="http://schemas.microsoft.com/office/spreadsheetml/2009/9/ac" r="57" x14ac:dyDescent="0.2">
      <c r="A57" s="320" t="str">
        <f>IF(ISBLANK(Regressions!A67), " ", Regressions!A67)</f>
        <v>British Virgin Islands</v>
      </c>
      <c r="B57" s="321">
        <f>IF(ISBLANK(Regressions!B67), " ", Regressions!B67)</f>
        <v>2022</v>
      </c>
      <c r="C57" s="326" t="str">
        <f>IF(ISBLANK(Regressions!C67), " ", Regressions!C67)</f>
        <v>Urban</v>
      </c>
      <c r="D57" s="322">
        <f>IF(ISBLANK(Regressions!D67), " ", Regressions!D67)</f>
        <v>2590.864187316894</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British Virgin Islands</v>
      </c>
      <c r="B58" s="328">
        <f>IF(ISBLANK(Regressions!B68), " ", Regressions!B68)</f>
        <v>2023</v>
      </c>
      <c r="C58" s="329" t="str">
        <f>IF(ISBLANK(Regressions!C68), " ", Regressions!C68)</f>
        <v>Urban</v>
      </c>
      <c r="D58" s="330">
        <f>IF(ISBLANK(Regressions!D68), " ", Regressions!D68)</f>
        <v>2527.6959358215331</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British Virgin Islands</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British Virgin Islands</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British Virgin Islands</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British Virgin Islands</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British Virgin Islands</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British Virgin Islands</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British Virgin Islands</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British Virgin Islands</v>
      </c>
      <c r="B66" s="321">
        <f>IF(ISBLANK(Regressions!B76), " ", Regressions!B76)</f>
        <v>2000</v>
      </c>
      <c r="C66" s="326" t="str">
        <f>IF(ISBLANK(Regressions!C76), " ", Regressions!C76)</f>
        <v>Rural</v>
      </c>
      <c r="D66" s="322">
        <f>IF(ISBLANK(Regressions!D76), " ", Regressions!D76)</f>
        <v>2769.8109027481082</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British Virgin Islands</v>
      </c>
      <c r="B67" s="321">
        <f>IF(ISBLANK(Regressions!B77), " ", Regressions!B77)</f>
        <v>2001</v>
      </c>
      <c r="C67" s="326" t="str">
        <f>IF(ISBLANK(Regressions!C77), " ", Regressions!C77)</f>
        <v>Rural</v>
      </c>
      <c r="D67" s="322">
        <f>IF(ISBLANK(Regressions!D77), " ", Regressions!D77)</f>
        <v>2841.3865435409548</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British Virgin Islands</v>
      </c>
      <c r="B68" s="321">
        <f>IF(ISBLANK(Regressions!B78), " ", Regressions!B78)</f>
        <v>2002</v>
      </c>
      <c r="C68" s="326" t="str">
        <f>IF(ISBLANK(Regressions!C78), " ", Regressions!C78)</f>
        <v>Rural</v>
      </c>
      <c r="D68" s="322">
        <f>IF(ISBLANK(Regressions!D78), " ", Regressions!D78)</f>
        <v>2887.63708431244</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British Virgin Islands</v>
      </c>
      <c r="B69" s="321">
        <f>IF(ISBLANK(Regressions!B79), " ", Regressions!B79)</f>
        <v>2003</v>
      </c>
      <c r="C69" s="326" t="str">
        <f>IF(ISBLANK(Regressions!C79), " ", Regressions!C79)</f>
        <v>Rural</v>
      </c>
      <c r="D69" s="322">
        <f>IF(ISBLANK(Regressions!D79), " ", Regressions!D79)</f>
        <v>2900.2378151702878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British Virgin Islands</v>
      </c>
      <c r="B70" s="321">
        <f>IF(ISBLANK(Regressions!B80), " ", Regressions!B80)</f>
        <v>2004</v>
      </c>
      <c r="C70" s="326" t="str">
        <f>IF(ISBLANK(Regressions!C80), " ", Regressions!C80)</f>
        <v>Rural</v>
      </c>
      <c r="D70" s="322">
        <f>IF(ISBLANK(Regressions!D80), " ", Regressions!D80)</f>
        <v>2911.6409797668448</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British Virgin Islands</v>
      </c>
      <c r="B71" s="321">
        <f>IF(ISBLANK(Regressions!B81), " ", Regressions!B81)</f>
        <v>2005</v>
      </c>
      <c r="C71" s="326" t="str">
        <f>IF(ISBLANK(Regressions!C81), " ", Regressions!C81)</f>
        <v>Rural</v>
      </c>
      <c r="D71" s="322">
        <f>IF(ISBLANK(Regressions!D81), " ", Regressions!D81)</f>
        <v>2899.6974467468258</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British Virgin Islands</v>
      </c>
      <c r="B72" s="321">
        <f>IF(ISBLANK(Regressions!B82), " ", Regressions!B82)</f>
        <v>2006</v>
      </c>
      <c r="C72" s="326" t="str">
        <f>IF(ISBLANK(Regressions!C82), " ", Regressions!C82)</f>
        <v>Rural</v>
      </c>
      <c r="D72" s="322">
        <f>IF(ISBLANK(Regressions!D82), " ", Regressions!D82)</f>
        <v>2886.281387329102</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British Virgin Islands</v>
      </c>
      <c r="B73" s="321">
        <f>IF(ISBLANK(Regressions!B83), " ", Regressions!B83)</f>
        <v>2007</v>
      </c>
      <c r="C73" s="326" t="str">
        <f>IF(ISBLANK(Regressions!C83), " ", Regressions!C83)</f>
        <v>Rural</v>
      </c>
      <c r="D73" s="322">
        <f>IF(ISBLANK(Regressions!D83), " ", Regressions!D83)</f>
        <v>2897.1969538879389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British Virgin Islands</v>
      </c>
      <c r="B74" s="321">
        <f>IF(ISBLANK(Regressions!B84), " ", Regressions!B84)</f>
        <v>2008</v>
      </c>
      <c r="C74" s="326" t="str">
        <f>IF(ISBLANK(Regressions!C84), " ", Regressions!C84)</f>
        <v>Rural</v>
      </c>
      <c r="D74" s="322">
        <f>IF(ISBLANK(Regressions!D84), " ", Regressions!D84)</f>
        <v>2943.189577484131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British Virgin Islands</v>
      </c>
      <c r="B75" s="321">
        <f>IF(ISBLANK(Regressions!B85), " ", Regressions!B85)</f>
        <v>2009</v>
      </c>
      <c r="C75" s="326" t="str">
        <f>IF(ISBLANK(Regressions!C85), " ", Regressions!C85)</f>
        <v>Rural</v>
      </c>
      <c r="D75" s="322">
        <f>IF(ISBLANK(Regressions!D85), " ", Regressions!D85)</f>
        <v>3011.45903503418</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British Virgin Islands</v>
      </c>
      <c r="B76" s="321">
        <f>IF(ISBLANK(Regressions!B86), " ", Regressions!B86)</f>
        <v>2010</v>
      </c>
      <c r="C76" s="326" t="str">
        <f>IF(ISBLANK(Regressions!C86), " ", Regressions!C86)</f>
        <v>Rural</v>
      </c>
      <c r="D76" s="322">
        <f>IF(ISBLANK(Regressions!D86), " ", Regressions!D86)</f>
        <v>3099.7976662826541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British Virgin Islands</v>
      </c>
      <c r="B77" s="321">
        <f>IF(ISBLANK(Regressions!B87), " ", Regressions!B87)</f>
        <v>2011</v>
      </c>
      <c r="C77" s="326" t="str">
        <f>IF(ISBLANK(Regressions!C87), " ", Regressions!C87)</f>
        <v>Rural</v>
      </c>
      <c r="D77" s="322">
        <f>IF(ISBLANK(Regressions!D87), " ", Regressions!D87)</f>
        <v>3120.7374382019038</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British Virgin Islands</v>
      </c>
      <c r="B78" s="321">
        <f>IF(ISBLANK(Regressions!B88), " ", Regressions!B88)</f>
        <v>2012</v>
      </c>
      <c r="C78" s="326" t="str">
        <f>IF(ISBLANK(Regressions!C88), " ", Regressions!C88)</f>
        <v>Rural</v>
      </c>
      <c r="D78" s="322">
        <f>IF(ISBLANK(Regressions!D88), " ", Regressions!D88)</f>
        <v>3180.5033441162109</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British Virgin Islands</v>
      </c>
      <c r="B79" s="321">
        <f>IF(ISBLANK(Regressions!B89), " ", Regressions!B89)</f>
        <v>2013</v>
      </c>
      <c r="C79" s="326" t="str">
        <f>IF(ISBLANK(Regressions!C89), " ", Regressions!C89)</f>
        <v>Rural</v>
      </c>
      <c r="D79" s="322">
        <f>IF(ISBLANK(Regressions!D89), " ", Regressions!D89)</f>
        <v>3176.6285390853882</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British Virgin Islands</v>
      </c>
      <c r="B80" s="321">
        <f>IF(ISBLANK(Regressions!B90), " ", Regressions!B90)</f>
        <v>2014</v>
      </c>
      <c r="C80" s="326" t="str">
        <f>IF(ISBLANK(Regressions!C90), " ", Regressions!C90)</f>
        <v>Rural</v>
      </c>
      <c r="D80" s="322">
        <f>IF(ISBLANK(Regressions!D90), " ", Regressions!D90)</f>
        <v>3109.2530629348762</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British Virgin Islands</v>
      </c>
      <c r="B81" s="321">
        <f>IF(ISBLANK(Regressions!B91), " ", Regressions!B91)</f>
        <v>2015</v>
      </c>
      <c r="C81" s="326" t="str">
        <f>IF(ISBLANK(Regressions!C91), " ", Regressions!C91)</f>
        <v>Rural</v>
      </c>
      <c r="D81" s="322">
        <f>IF(ISBLANK(Regressions!D91), " ", Regressions!D91)</f>
        <v>3042.0981395721428</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British Virgin Islands</v>
      </c>
      <c r="B82" s="321">
        <f>IF(ISBLANK(Regressions!B92), " ", Regressions!B92)</f>
        <v>2016</v>
      </c>
      <c r="C82" s="326" t="str">
        <f>IF(ISBLANK(Regressions!C92), " ", Regressions!C92)</f>
        <v>Rural</v>
      </c>
      <c r="D82" s="322">
        <f>IF(ISBLANK(Regressions!D92), " ", Regressions!D92)</f>
        <v>2961.9210791015621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British Virgin Islands</v>
      </c>
      <c r="B83" s="321">
        <f>IF(ISBLANK(Regressions!B93), " ", Regressions!B93)</f>
        <v>2017</v>
      </c>
      <c r="C83" s="326" t="str">
        <f>IF(ISBLANK(Regressions!C93), " ", Regressions!C93)</f>
        <v>Rural</v>
      </c>
      <c r="D83" s="322">
        <f>IF(ISBLANK(Regressions!D93), " ", Regressions!D93)</f>
        <v>3096.057664146424</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British Virgin Islands</v>
      </c>
      <c r="B84" s="321">
        <f>IF(ISBLANK(Regressions!B94), " ", Regressions!B94)</f>
        <v>2018</v>
      </c>
      <c r="C84" s="326" t="str">
        <f>IF(ISBLANK(Regressions!C94), " ", Regressions!C94)</f>
        <v>Rural</v>
      </c>
      <c r="D84" s="322">
        <f>IF(ISBLANK(Regressions!D94), " ", Regressions!D94)</f>
        <v>2947.3772840881352</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British Virgin Islands</v>
      </c>
      <c r="B85" s="321">
        <f>IF(ISBLANK(Regressions!B95), " ", Regressions!B95)</f>
        <v>2019</v>
      </c>
      <c r="C85" s="326" t="str">
        <f>IF(ISBLANK(Regressions!C95), " ", Regressions!C95)</f>
        <v>Rural</v>
      </c>
      <c r="D85" s="322">
        <f>IF(ISBLANK(Regressions!D95), " ", Regressions!D95)</f>
        <v>2893.5706170272829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British Virgin Islands</v>
      </c>
      <c r="B86" s="321">
        <f>IF(ISBLANK(Regressions!B96), " ", Regressions!B96)</f>
        <v>2020</v>
      </c>
      <c r="C86" s="326" t="str">
        <f>IF(ISBLANK(Regressions!C96), " ", Regressions!C96)</f>
        <v>Rural</v>
      </c>
      <c r="D86" s="322">
        <f>IF(ISBLANK(Regressions!D96), " ", Regressions!D96)</f>
        <v>2809.0216333007811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4" t="str">
        <f>IF(ISBLANK(Regressions!A97), " ", Regressions!A97)</f>
        <v>British Virgin Islands</v>
      </c>
      <c r="B87" s="375">
        <f>IF(ISBLANK(Regressions!B97), " ", Regressions!B97)</f>
        <v>2021</v>
      </c>
      <c r="C87" s="376" t="str">
        <f>IF(ISBLANK(Regressions!C97), " ", Regressions!C97)</f>
        <v>Rural</v>
      </c>
      <c r="D87" s="377">
        <f>IF(ISBLANK(Regressions!D97), " ", Regressions!D97)</f>
        <v>2762.4064990234369</v>
      </c>
      <c r="E87" s="380" t="e">
        <f>IF(ISNUMBER(Regressions!E97),ROUND(Regressions!E97, 1), NA())</f>
        <v>#N/A</v>
      </c>
      <c r="F87" s="378" t="e">
        <f>IF(ISNUMBER(Regressions!F97),ROUND(Regressions!F97, 1), NA())</f>
        <v>#N/A</v>
      </c>
      <c r="G87" s="381" t="e">
        <f>IF(ISNUMBER(Regressions!G97),ROUND(Regressions!G97, 1), NA())</f>
        <v>#N/A</v>
      </c>
      <c r="H87" s="379" t="e">
        <f>IF(ISNUMBER(Regressions!H97),ROUND(Regressions!H97, 1), NA())</f>
        <v>#N/A</v>
      </c>
      <c r="I87" s="382" t="e">
        <f>IF(ISNUMBER(Regressions!I97),ROUND(Regressions!I97, 1), NA())</f>
        <v>#N/A</v>
      </c>
      <c r="J87" s="380" t="e">
        <f>IF(ISNUMBER(Regressions!K97),ROUND(Regressions!K97, 1), NA())</f>
        <v>#N/A</v>
      </c>
      <c r="K87" s="378" t="e">
        <f>IF(ISNUMBER(Regressions!L97),ROUND(Regressions!L97, 1), NA())</f>
        <v>#N/A</v>
      </c>
      <c r="L87" s="383" t="e">
        <f>IF(ISNUMBER(Regressions!M97),ROUND(Regressions!M97, 1), NA())</f>
        <v>#N/A</v>
      </c>
      <c r="M87" s="379" t="e">
        <f>IF(ISNUMBER(Regressions!N97),ROUND(Regressions!N97, 1), NA())</f>
        <v>#N/A</v>
      </c>
      <c r="N87" s="382" t="e">
        <f>IF(ISNUMBER(Regressions!O97),ROUND(Regressions!O97, 1), NA())</f>
        <v>#N/A</v>
      </c>
      <c r="O87" s="380" t="e">
        <f>IF(ISNUMBER(Regressions!Q97),ROUND(Regressions!Q97, 1), NA())</f>
        <v>#N/A</v>
      </c>
      <c r="P87" s="378" t="e">
        <f>IF(ISNUMBER(Regressions!R97),ROUND(Regressions!R97, 1), NA())</f>
        <v>#N/A</v>
      </c>
      <c r="Q87" s="384" t="e">
        <f>IF(ISNUMBER(Regressions!S97),ROUND(Regressions!S97, 1), NA())</f>
        <v>#N/A</v>
      </c>
      <c r="R87" s="379" t="e">
        <f>IF(ISNUMBER(Regressions!T97),ROUND(Regressions!T97, 1), NA())</f>
        <v>#N/A</v>
      </c>
      <c r="S87" s="382" t="e">
        <f>IF(ISNUMBER(Regressions!U97),ROUND(Regressions!U97, 1), NA())</f>
        <v>#N/A</v>
      </c>
      <c r="T87" s="373"/>
      <c r="U87" s="373"/>
      <c r="V87" s="373"/>
      <c r="W87" s="373"/>
      <c r="X87" s="373"/>
      <c r="Y87" s="373"/>
      <c r="Z87" s="373"/>
      <c r="AA87" s="373"/>
      <c r="AB87" s="373"/>
      <c r="AC87" s="373"/>
    </row>
    <row xmlns:x14ac="http://schemas.microsoft.com/office/spreadsheetml/2009/9/ac" r="88" x14ac:dyDescent="0.2">
      <c r="A88" s="320" t="str">
        <f>IF(ISBLANK(Regressions!A98), " ", Regressions!A98)</f>
        <v>British Virgin Islands</v>
      </c>
      <c r="B88" s="321">
        <f>IF(ISBLANK(Regressions!B98), " ", Regressions!B98)</f>
        <v>2022</v>
      </c>
      <c r="C88" s="326" t="str">
        <f>IF(ISBLANK(Regressions!C98), " ", Regressions!C98)</f>
        <v>Rural</v>
      </c>
      <c r="D88" s="322">
        <f>IF(ISBLANK(Regressions!D98), " ", Regressions!D98)</f>
        <v>2661.1358126831051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British Virgin Islands</v>
      </c>
      <c r="B89" s="328">
        <f>IF(ISBLANK(Regressions!B99), " ", Regressions!B99)</f>
        <v>2023</v>
      </c>
      <c r="C89" s="329" t="str">
        <f>IF(ISBLANK(Regressions!C99), " ", Regressions!C99)</f>
        <v>Rural</v>
      </c>
      <c r="D89" s="330">
        <f>IF(ISBLANK(Regressions!D99), " ", Regressions!D99)</f>
        <v>2553.3040641784669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British Virgin Islands</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British Virgin Islands</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British Virgin Islands</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British Virgin Islands</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British Virgin Islands</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British Virgin Islands</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British Virgin Islands</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British Virgin Islands</v>
      </c>
      <c r="B97" s="321">
        <f>IF(ISBLANK(Regressions!B107), " ", Regressions!B107)</f>
        <v>2000</v>
      </c>
      <c r="C97" s="326" t="str">
        <f>IF(ISBLANK(Regressions!C107), " ", Regressions!C107)</f>
        <v>Pre-primary</v>
      </c>
      <c r="D97" s="322">
        <f>IF(ISBLANK(Regressions!D107), " ", Regressions!D107)</f>
        <v>705</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British Virgin Islands</v>
      </c>
      <c r="B98" s="321">
        <f>IF(ISBLANK(Regressions!B108), " ", Regressions!B108)</f>
        <v>2001</v>
      </c>
      <c r="C98" s="326" t="str">
        <f>IF(ISBLANK(Regressions!C108), " ", Regressions!C108)</f>
        <v>Pre-primary</v>
      </c>
      <c r="D98" s="322">
        <f>IF(ISBLANK(Regressions!D108), " ", Regressions!D108)</f>
        <v>726</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British Virgin Islands</v>
      </c>
      <c r="B99" s="321">
        <f>IF(ISBLANK(Regressions!B109), " ", Regressions!B109)</f>
        <v>2002</v>
      </c>
      <c r="C99" s="326" t="str">
        <f>IF(ISBLANK(Regressions!C109), " ", Regressions!C109)</f>
        <v>Pre-primary</v>
      </c>
      <c r="D99" s="322">
        <f>IF(ISBLANK(Regressions!D109), " ", Regressions!D109)</f>
        <v>735</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British Virgin Islands</v>
      </c>
      <c r="B100" s="321">
        <f>IF(ISBLANK(Regressions!B110), " ", Regressions!B110)</f>
        <v>2003</v>
      </c>
      <c r="C100" s="326" t="str">
        <f>IF(ISBLANK(Regressions!C110), " ", Regressions!C110)</f>
        <v>Pre-primary</v>
      </c>
      <c r="D100" s="322">
        <f>IF(ISBLANK(Regressions!D110), " ", Regressions!D110)</f>
        <v>739</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British Virgin Islands</v>
      </c>
      <c r="B101" s="321">
        <f>IF(ISBLANK(Regressions!B111), " ", Regressions!B111)</f>
        <v>2004</v>
      </c>
      <c r="C101" s="326" t="str">
        <f>IF(ISBLANK(Regressions!C111), " ", Regressions!C111)</f>
        <v>Pre-primary</v>
      </c>
      <c r="D101" s="322">
        <f>IF(ISBLANK(Regressions!D111), " ", Regressions!D111)</f>
        <v>746</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British Virgin Islands</v>
      </c>
      <c r="B102" s="321">
        <f>IF(ISBLANK(Regressions!B112), " ", Regressions!B112)</f>
        <v>2005</v>
      </c>
      <c r="C102" s="326" t="str">
        <f>IF(ISBLANK(Regressions!C112), " ", Regressions!C112)</f>
        <v>Pre-primary</v>
      </c>
      <c r="D102" s="322">
        <f>IF(ISBLANK(Regressions!D112), " ", Regressions!D112)</f>
        <v>708</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British Virgin Islands</v>
      </c>
      <c r="B103" s="321">
        <f>IF(ISBLANK(Regressions!B113), " ", Regressions!B113)</f>
        <v>2006</v>
      </c>
      <c r="C103" s="326" t="str">
        <f>IF(ISBLANK(Regressions!C113), " ", Regressions!C113)</f>
        <v>Pre-primary</v>
      </c>
      <c r="D103" s="322">
        <f>IF(ISBLANK(Regressions!D113), " ", Regressions!D113)</f>
        <v>663</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British Virgin Islands</v>
      </c>
      <c r="B104" s="321">
        <f>IF(ISBLANK(Regressions!B114), " ", Regressions!B114)</f>
        <v>2007</v>
      </c>
      <c r="C104" s="326" t="str">
        <f>IF(ISBLANK(Regressions!C114), " ", Regressions!C114)</f>
        <v>Pre-primary</v>
      </c>
      <c r="D104" s="322">
        <f>IF(ISBLANK(Regressions!D114), " ", Regressions!D114)</f>
        <v>683</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British Virgin Islands</v>
      </c>
      <c r="B105" s="321">
        <f>IF(ISBLANK(Regressions!B115), " ", Regressions!B115)</f>
        <v>2008</v>
      </c>
      <c r="C105" s="326" t="str">
        <f>IF(ISBLANK(Regressions!C115), " ", Regressions!C115)</f>
        <v>Pre-primary</v>
      </c>
      <c r="D105" s="322">
        <f>IF(ISBLANK(Regressions!D115), " ", Regressions!D115)</f>
        <v>741</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British Virgin Islands</v>
      </c>
      <c r="B106" s="321">
        <f>IF(ISBLANK(Regressions!B116), " ", Regressions!B116)</f>
        <v>2009</v>
      </c>
      <c r="C106" s="326" t="str">
        <f>IF(ISBLANK(Regressions!C116), " ", Regressions!C116)</f>
        <v>Pre-primary</v>
      </c>
      <c r="D106" s="322">
        <f>IF(ISBLANK(Regressions!D116), " ", Regressions!D116)</f>
        <v>806</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British Virgin Islands</v>
      </c>
      <c r="B107" s="321">
        <f>IF(ISBLANK(Regressions!B117), " ", Regressions!B117)</f>
        <v>2010</v>
      </c>
      <c r="C107" s="326" t="str">
        <f>IF(ISBLANK(Regressions!C117), " ", Regressions!C117)</f>
        <v>Pre-primary</v>
      </c>
      <c r="D107" s="322">
        <f>IF(ISBLANK(Regressions!D117), " ", Regressions!D117)</f>
        <v>851</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British Virgin Islands</v>
      </c>
      <c r="B108" s="321">
        <f>IF(ISBLANK(Regressions!B118), " ", Regressions!B118)</f>
        <v>2011</v>
      </c>
      <c r="C108" s="326" t="str">
        <f>IF(ISBLANK(Regressions!C118), " ", Regressions!C118)</f>
        <v>Pre-primary</v>
      </c>
      <c r="D108" s="322">
        <f>IF(ISBLANK(Regressions!D118), " ", Regressions!D118)</f>
        <v>858</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British Virgin Islands</v>
      </c>
      <c r="B109" s="321">
        <f>IF(ISBLANK(Regressions!B119), " ", Regressions!B119)</f>
        <v>2012</v>
      </c>
      <c r="C109" s="326" t="str">
        <f>IF(ISBLANK(Regressions!C119), " ", Regressions!C119)</f>
        <v>Pre-primary</v>
      </c>
      <c r="D109" s="322">
        <f>IF(ISBLANK(Regressions!D119), " ", Regressions!D119)</f>
        <v>920</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British Virgin Islands</v>
      </c>
      <c r="B110" s="321">
        <f>IF(ISBLANK(Regressions!B120), " ", Regressions!B120)</f>
        <v>2013</v>
      </c>
      <c r="C110" s="326" t="str">
        <f>IF(ISBLANK(Regressions!C120), " ", Regressions!C120)</f>
        <v>Pre-primary</v>
      </c>
      <c r="D110" s="322">
        <f>IF(ISBLANK(Regressions!D120), " ", Regressions!D120)</f>
        <v>864</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British Virgin Islands</v>
      </c>
      <c r="B111" s="321">
        <f>IF(ISBLANK(Regressions!B121), " ", Regressions!B121)</f>
        <v>2014</v>
      </c>
      <c r="C111" s="326" t="str">
        <f>IF(ISBLANK(Regressions!C121), " ", Regressions!C121)</f>
        <v>Pre-primary</v>
      </c>
      <c r="D111" s="322">
        <f>IF(ISBLANK(Regressions!D121), " ", Regressions!D121)</f>
        <v>685</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British Virgin Islands</v>
      </c>
      <c r="B112" s="321">
        <f>IF(ISBLANK(Regressions!B122), " ", Regressions!B122)</f>
        <v>2015</v>
      </c>
      <c r="C112" s="326" t="str">
        <f>IF(ISBLANK(Regressions!C122), " ", Regressions!C122)</f>
        <v>Pre-primary</v>
      </c>
      <c r="D112" s="322">
        <f>IF(ISBLANK(Regressions!D122), " ", Regressions!D122)</f>
        <v>597</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British Virgin Islands</v>
      </c>
      <c r="B113" s="321">
        <f>IF(ISBLANK(Regressions!B123), " ", Regressions!B123)</f>
        <v>2016</v>
      </c>
      <c r="C113" s="326" t="str">
        <f>IF(ISBLANK(Regressions!C123), " ", Regressions!C123)</f>
        <v>Pre-primary</v>
      </c>
      <c r="D113" s="322">
        <f>IF(ISBLANK(Regressions!D123), " ", Regressions!D123)</f>
        <v>579</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British Virgin Islands</v>
      </c>
      <c r="B114" s="321">
        <f>IF(ISBLANK(Regressions!B124), " ", Regressions!B124)</f>
        <v>2017</v>
      </c>
      <c r="C114" s="326" t="str">
        <f>IF(ISBLANK(Regressions!C124), " ", Regressions!C124)</f>
        <v>Pre-primary</v>
      </c>
      <c r="D114" s="322">
        <f>IF(ISBLANK(Regressions!D124), " ", Regressions!D124)</f>
        <v>551</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British Virgin Islands</v>
      </c>
      <c r="B115" s="321">
        <f>IF(ISBLANK(Regressions!B125), " ", Regressions!B125)</f>
        <v>2018</v>
      </c>
      <c r="C115" s="326" t="str">
        <f>IF(ISBLANK(Regressions!C125), " ", Regressions!C125)</f>
        <v>Pre-primary</v>
      </c>
      <c r="D115" s="322">
        <f>IF(ISBLANK(Regressions!D125), " ", Regressions!D125)</f>
        <v>580</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British Virgin Islands</v>
      </c>
      <c r="B116" s="321">
        <f>IF(ISBLANK(Regressions!B126), " ", Regressions!B126)</f>
        <v>2019</v>
      </c>
      <c r="C116" s="326" t="str">
        <f>IF(ISBLANK(Regressions!C126), " ", Regressions!C126)</f>
        <v>Pre-primary</v>
      </c>
      <c r="D116" s="322">
        <f>IF(ISBLANK(Regressions!D126), " ", Regressions!D126)</f>
        <v>596</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British Virgin Islands</v>
      </c>
      <c r="B117" s="321">
        <f>IF(ISBLANK(Regressions!B127), " ", Regressions!B127)</f>
        <v>2020</v>
      </c>
      <c r="C117" s="326" t="str">
        <f>IF(ISBLANK(Regressions!C127), " ", Regressions!C127)</f>
        <v>Pre-primary</v>
      </c>
      <c r="D117" s="322">
        <f>IF(ISBLANK(Regressions!D127), " ", Regressions!D127)</f>
        <v>547</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4" t="str">
        <f>IF(ISBLANK(Regressions!A128), " ", Regressions!A128)</f>
        <v>British Virgin Islands</v>
      </c>
      <c r="B118" s="375">
        <f>IF(ISBLANK(Regressions!B128), " ", Regressions!B128)</f>
        <v>2021</v>
      </c>
      <c r="C118" s="376" t="str">
        <f>IF(ISBLANK(Regressions!C128), " ", Regressions!C128)</f>
        <v>Pre-primary</v>
      </c>
      <c r="D118" s="377">
        <f>IF(ISBLANK(Regressions!D128), " ", Regressions!D128)</f>
        <v>484</v>
      </c>
      <c r="E118" s="380" t="e">
        <f>IF(ISNUMBER(Regressions!E128),ROUND(Regressions!E128, 1), NA())</f>
        <v>#N/A</v>
      </c>
      <c r="F118" s="378" t="e">
        <f>IF(ISNUMBER(Regressions!F128),ROUND(Regressions!F128, 1), NA())</f>
        <v>#N/A</v>
      </c>
      <c r="G118" s="381" t="e">
        <f>IF(ISNUMBER(Regressions!G128),ROUND(Regressions!G128, 1), NA())</f>
        <v>#N/A</v>
      </c>
      <c r="H118" s="379" t="e">
        <f>IF(ISNUMBER(Regressions!H128),ROUND(Regressions!H128, 1), NA())</f>
        <v>#N/A</v>
      </c>
      <c r="I118" s="382" t="e">
        <f>IF(ISNUMBER(Regressions!I128),ROUND(Regressions!I128, 1), NA())</f>
        <v>#N/A</v>
      </c>
      <c r="J118" s="380" t="e">
        <f>IF(ISNUMBER(Regressions!K128),ROUND(Regressions!K128, 1), NA())</f>
        <v>#N/A</v>
      </c>
      <c r="K118" s="378" t="e">
        <f>IF(ISNUMBER(Regressions!L128),ROUND(Regressions!L128, 1), NA())</f>
        <v>#N/A</v>
      </c>
      <c r="L118" s="383" t="e">
        <f>IF(ISNUMBER(Regressions!M128),ROUND(Regressions!M128, 1), NA())</f>
        <v>#N/A</v>
      </c>
      <c r="M118" s="379" t="e">
        <f>IF(ISNUMBER(Regressions!N128),ROUND(Regressions!N128, 1), NA())</f>
        <v>#N/A</v>
      </c>
      <c r="N118" s="382" t="e">
        <f>IF(ISNUMBER(Regressions!O128),ROUND(Regressions!O128, 1), NA())</f>
        <v>#N/A</v>
      </c>
      <c r="O118" s="380" t="e">
        <f>IF(ISNUMBER(Regressions!Q128),ROUND(Regressions!Q128, 1), NA())</f>
        <v>#N/A</v>
      </c>
      <c r="P118" s="378" t="e">
        <f>IF(ISNUMBER(Regressions!R128),ROUND(Regressions!R128, 1), NA())</f>
        <v>#N/A</v>
      </c>
      <c r="Q118" s="384" t="e">
        <f>IF(ISNUMBER(Regressions!S128),ROUND(Regressions!S128, 1), NA())</f>
        <v>#N/A</v>
      </c>
      <c r="R118" s="379" t="e">
        <f>IF(ISNUMBER(Regressions!T128),ROUND(Regressions!T128, 1), NA())</f>
        <v>#N/A</v>
      </c>
      <c r="S118" s="382" t="e">
        <f>IF(ISNUMBER(Regressions!U128),ROUND(Regressions!U128, 1), NA())</f>
        <v>#N/A</v>
      </c>
      <c r="T118" s="373"/>
      <c r="U118" s="373"/>
      <c r="V118" s="373"/>
      <c r="W118" s="373"/>
      <c r="X118" s="373"/>
      <c r="Y118" s="373"/>
      <c r="Z118" s="373"/>
      <c r="AA118" s="373"/>
      <c r="AB118" s="373"/>
      <c r="AC118" s="373"/>
    </row>
    <row xmlns:x14ac="http://schemas.microsoft.com/office/spreadsheetml/2009/9/ac" r="119" x14ac:dyDescent="0.2">
      <c r="A119" s="320" t="str">
        <f>IF(ISBLANK(Regressions!A129), " ", Regressions!A129)</f>
        <v>British Virgin Islands</v>
      </c>
      <c r="B119" s="321">
        <f>IF(ISBLANK(Regressions!B129), " ", Regressions!B129)</f>
        <v>2022</v>
      </c>
      <c r="C119" s="326" t="str">
        <f>IF(ISBLANK(Regressions!C129), " ", Regressions!C129)</f>
        <v>Pre-primary</v>
      </c>
      <c r="D119" s="322">
        <f>IF(ISBLANK(Regressions!D129), " ", Regressions!D129)</f>
        <v>462</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British Virgin Islands</v>
      </c>
      <c r="B120" s="328">
        <f>IF(ISBLANK(Regressions!B130), " ", Regressions!B130)</f>
        <v>2023</v>
      </c>
      <c r="C120" s="329" t="str">
        <f>IF(ISBLANK(Regressions!C130), " ", Regressions!C130)</f>
        <v>Pre-primary</v>
      </c>
      <c r="D120" s="330">
        <f>IF(ISBLANK(Regressions!D130), " ", Regressions!D130)</f>
        <v>467</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British Virgin Islands</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British Virgin Islands</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British Virgin Islands</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British Virgin Islands</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British Virgin Islands</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British Virgin Islands</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British Virgin Islands</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British Virgin Islands</v>
      </c>
      <c r="B128" s="321">
        <f>IF(ISBLANK(Regressions!B138), " ", Regressions!B138)</f>
        <v>2000</v>
      </c>
      <c r="C128" s="326" t="str">
        <f>IF(ISBLANK(Regressions!C138), " ", Regressions!C138)</f>
        <v>Primary</v>
      </c>
      <c r="D128" s="322">
        <f>IF(ISBLANK(Regressions!D138), " ", Regressions!D138)</f>
        <v>2484</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t="e">
        <f>IF(ISNUMBER(Regressions!S138),ROUND(Regressions!S138, 1), NA())</f>
        <v>#N/A</v>
      </c>
      <c r="R128" s="324" t="e">
        <f>IF(ISNUMBER(Regressions!T138),ROUND(Regressions!T138, 1), NA())</f>
        <v>#N/A</v>
      </c>
      <c r="S128" s="223">
        <f>IF(ISNUMBER(Regressions!U138),ROUND(Regressions!U138, 1), NA())</f>
        <v>0</v>
      </c>
    </row>
    <row xmlns:x14ac="http://schemas.microsoft.com/office/spreadsheetml/2009/9/ac" r="129" x14ac:dyDescent="0.2">
      <c r="A129" s="320" t="str">
        <f>IF(ISBLANK(Regressions!A139), " ", Regressions!A139)</f>
        <v>British Virgin Islands</v>
      </c>
      <c r="B129" s="321">
        <f>IF(ISBLANK(Regressions!B139), " ", Regressions!B139)</f>
        <v>2001</v>
      </c>
      <c r="C129" s="326" t="str">
        <f>IF(ISBLANK(Regressions!C139), " ", Regressions!C139)</f>
        <v>Primary</v>
      </c>
      <c r="D129" s="322">
        <f>IF(ISBLANK(Regressions!D139), " ", Regressions!D139)</f>
        <v>2550</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t="e">
        <f>IF(ISNUMBER(Regressions!S139),ROUND(Regressions!S139, 1), NA())</f>
        <v>#N/A</v>
      </c>
      <c r="R129" s="324" t="e">
        <f>IF(ISNUMBER(Regressions!T139),ROUND(Regressions!T139, 1), NA())</f>
        <v>#N/A</v>
      </c>
      <c r="S129" s="223">
        <f>IF(ISNUMBER(Regressions!U139),ROUND(Regressions!U139, 1), NA())</f>
        <v>0</v>
      </c>
    </row>
    <row xmlns:x14ac="http://schemas.microsoft.com/office/spreadsheetml/2009/9/ac" r="130" x14ac:dyDescent="0.2">
      <c r="A130" s="320" t="str">
        <f>IF(ISBLANK(Regressions!A140), " ", Regressions!A140)</f>
        <v>British Virgin Islands</v>
      </c>
      <c r="B130" s="321">
        <f>IF(ISBLANK(Regressions!B140), " ", Regressions!B140)</f>
        <v>2002</v>
      </c>
      <c r="C130" s="326" t="str">
        <f>IF(ISBLANK(Regressions!C140), " ", Regressions!C140)</f>
        <v>Primary</v>
      </c>
      <c r="D130" s="322">
        <f>IF(ISBLANK(Regressions!D140), " ", Regressions!D140)</f>
        <v>2577</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t="e">
        <f>IF(ISNUMBER(Regressions!S140),ROUND(Regressions!S140, 1), NA())</f>
        <v>#N/A</v>
      </c>
      <c r="R130" s="324" t="e">
        <f>IF(ISNUMBER(Regressions!T140),ROUND(Regressions!T140, 1), NA())</f>
        <v>#N/A</v>
      </c>
      <c r="S130" s="223">
        <f>IF(ISNUMBER(Regressions!U140),ROUND(Regressions!U140, 1), NA())</f>
        <v>0</v>
      </c>
    </row>
    <row xmlns:x14ac="http://schemas.microsoft.com/office/spreadsheetml/2009/9/ac" r="131" x14ac:dyDescent="0.2">
      <c r="A131" s="320" t="str">
        <f>IF(ISBLANK(Regressions!A141), " ", Regressions!A141)</f>
        <v>British Virgin Islands</v>
      </c>
      <c r="B131" s="321">
        <f>IF(ISBLANK(Regressions!B141), " ", Regressions!B141)</f>
        <v>2003</v>
      </c>
      <c r="C131" s="326" t="str">
        <f>IF(ISBLANK(Regressions!C141), " ", Regressions!C141)</f>
        <v>Primary</v>
      </c>
      <c r="D131" s="322">
        <f>IF(ISBLANK(Regressions!D141), " ", Regressions!D141)</f>
        <v>2589</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t="e">
        <f>IF(ISNUMBER(Regressions!S141),ROUND(Regressions!S141, 1), NA())</f>
        <v>#N/A</v>
      </c>
      <c r="R131" s="324" t="e">
        <f>IF(ISNUMBER(Regressions!T141),ROUND(Regressions!T141, 1), NA())</f>
        <v>#N/A</v>
      </c>
      <c r="S131" s="223">
        <f>IF(ISNUMBER(Regressions!U141),ROUND(Regressions!U141, 1), NA())</f>
        <v>0</v>
      </c>
    </row>
    <row xmlns:x14ac="http://schemas.microsoft.com/office/spreadsheetml/2009/9/ac" r="132" x14ac:dyDescent="0.2">
      <c r="A132" s="320" t="str">
        <f>IF(ISBLANK(Regressions!A142), " ", Regressions!A142)</f>
        <v>British Virgin Islands</v>
      </c>
      <c r="B132" s="321">
        <f>IF(ISBLANK(Regressions!B142), " ", Regressions!B142)</f>
        <v>2004</v>
      </c>
      <c r="C132" s="326" t="str">
        <f>IF(ISBLANK(Regressions!C142), " ", Regressions!C142)</f>
        <v>Primary</v>
      </c>
      <c r="D132" s="322">
        <f>IF(ISBLANK(Regressions!D142), " ", Regressions!D142)</f>
        <v>2604</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t="e">
        <f>IF(ISNUMBER(Regressions!S142),ROUND(Regressions!S142, 1), NA())</f>
        <v>#N/A</v>
      </c>
      <c r="R132" s="324" t="e">
        <f>IF(ISNUMBER(Regressions!T142),ROUND(Regressions!T142, 1), NA())</f>
        <v>#N/A</v>
      </c>
      <c r="S132" s="223">
        <f>IF(ISNUMBER(Regressions!U142),ROUND(Regressions!U142, 1), NA())</f>
        <v>0</v>
      </c>
    </row>
    <row xmlns:x14ac="http://schemas.microsoft.com/office/spreadsheetml/2009/9/ac" r="133" x14ac:dyDescent="0.2">
      <c r="A133" s="320" t="str">
        <f>IF(ISBLANK(Regressions!A143), " ", Regressions!A143)</f>
        <v>British Virgin Islands</v>
      </c>
      <c r="B133" s="321">
        <f>IF(ISBLANK(Regressions!B143), " ", Regressions!B143)</f>
        <v>2005</v>
      </c>
      <c r="C133" s="326" t="str">
        <f>IF(ISBLANK(Regressions!C143), " ", Regressions!C143)</f>
        <v>Primary</v>
      </c>
      <c r="D133" s="322">
        <f>IF(ISBLANK(Regressions!D143), " ", Regressions!D143)</f>
        <v>2632</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t="e">
        <f>IF(ISNUMBER(Regressions!S143),ROUND(Regressions!S143, 1), NA())</f>
        <v>#N/A</v>
      </c>
      <c r="R133" s="324" t="e">
        <f>IF(ISNUMBER(Regressions!T143),ROUND(Regressions!T143, 1), NA())</f>
        <v>#N/A</v>
      </c>
      <c r="S133" s="223">
        <f>IF(ISNUMBER(Regressions!U143),ROUND(Regressions!U143, 1), NA())</f>
        <v>0</v>
      </c>
    </row>
    <row xmlns:x14ac="http://schemas.microsoft.com/office/spreadsheetml/2009/9/ac" r="134" x14ac:dyDescent="0.2">
      <c r="A134" s="320" t="str">
        <f>IF(ISBLANK(Regressions!A144), " ", Regressions!A144)</f>
        <v>British Virgin Islands</v>
      </c>
      <c r="B134" s="321">
        <f>IF(ISBLANK(Regressions!B144), " ", Regressions!B144)</f>
        <v>2006</v>
      </c>
      <c r="C134" s="326" t="str">
        <f>IF(ISBLANK(Regressions!C144), " ", Regressions!C144)</f>
        <v>Primary</v>
      </c>
      <c r="D134" s="322">
        <f>IF(ISBLANK(Regressions!D144), " ", Regressions!D144)</f>
        <v>2675</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t="e">
        <f>IF(ISNUMBER(Regressions!S144),ROUND(Regressions!S144, 1), NA())</f>
        <v>#N/A</v>
      </c>
      <c r="R134" s="324" t="e">
        <f>IF(ISNUMBER(Regressions!T144),ROUND(Regressions!T144, 1), NA())</f>
        <v>#N/A</v>
      </c>
      <c r="S134" s="223">
        <f>IF(ISNUMBER(Regressions!U144),ROUND(Regressions!U144, 1), NA())</f>
        <v>0</v>
      </c>
    </row>
    <row xmlns:x14ac="http://schemas.microsoft.com/office/spreadsheetml/2009/9/ac" r="135" x14ac:dyDescent="0.2">
      <c r="A135" s="320" t="str">
        <f>IF(ISBLANK(Regressions!A145), " ", Regressions!A145)</f>
        <v>British Virgin Islands</v>
      </c>
      <c r="B135" s="321">
        <f>IF(ISBLANK(Regressions!B145), " ", Regressions!B145)</f>
        <v>2007</v>
      </c>
      <c r="C135" s="326" t="str">
        <f>IF(ISBLANK(Regressions!C145), " ", Regressions!C145)</f>
        <v>Primary</v>
      </c>
      <c r="D135" s="322">
        <f>IF(ISBLANK(Regressions!D145), " ", Regressions!D145)</f>
        <v>2692</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t="e">
        <f>IF(ISNUMBER(Regressions!S145),ROUND(Regressions!S145, 1), NA())</f>
        <v>#N/A</v>
      </c>
      <c r="R135" s="324" t="e">
        <f>IF(ISNUMBER(Regressions!T145),ROUND(Regressions!T145, 1), NA())</f>
        <v>#N/A</v>
      </c>
      <c r="S135" s="223">
        <f>IF(ISNUMBER(Regressions!U145),ROUND(Regressions!U145, 1), NA())</f>
        <v>0</v>
      </c>
    </row>
    <row xmlns:x14ac="http://schemas.microsoft.com/office/spreadsheetml/2009/9/ac" r="136" x14ac:dyDescent="0.2">
      <c r="A136" s="320" t="str">
        <f>IF(ISBLANK(Regressions!A146), " ", Regressions!A146)</f>
        <v>British Virgin Islands</v>
      </c>
      <c r="B136" s="321">
        <f>IF(ISBLANK(Regressions!B146), " ", Regressions!B146)</f>
        <v>2008</v>
      </c>
      <c r="C136" s="326" t="str">
        <f>IF(ISBLANK(Regressions!C146), " ", Regressions!C146)</f>
        <v>Primary</v>
      </c>
      <c r="D136" s="322">
        <f>IF(ISBLANK(Regressions!D146), " ", Regressions!D146)</f>
        <v>2724</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t="e">
        <f>IF(ISNUMBER(Regressions!S146),ROUND(Regressions!S146, 1), NA())</f>
        <v>#N/A</v>
      </c>
      <c r="R136" s="324" t="e">
        <f>IF(ISNUMBER(Regressions!T146),ROUND(Regressions!T146, 1), NA())</f>
        <v>#N/A</v>
      </c>
      <c r="S136" s="223">
        <f>IF(ISNUMBER(Regressions!U146),ROUND(Regressions!U146, 1), NA())</f>
        <v>0</v>
      </c>
    </row>
    <row xmlns:x14ac="http://schemas.microsoft.com/office/spreadsheetml/2009/9/ac" r="137" x14ac:dyDescent="0.2">
      <c r="A137" s="320" t="str">
        <f>IF(ISBLANK(Regressions!A147), " ", Regressions!A147)</f>
        <v>British Virgin Islands</v>
      </c>
      <c r="B137" s="321">
        <f>IF(ISBLANK(Regressions!B147), " ", Regressions!B147)</f>
        <v>2009</v>
      </c>
      <c r="C137" s="326" t="str">
        <f>IF(ISBLANK(Regressions!C147), " ", Regressions!C147)</f>
        <v>Primary</v>
      </c>
      <c r="D137" s="322">
        <f>IF(ISBLANK(Regressions!D147), " ", Regressions!D147)</f>
        <v>2776</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t="e">
        <f>IF(ISNUMBER(Regressions!S147),ROUND(Regressions!S147, 1), NA())</f>
        <v>#N/A</v>
      </c>
      <c r="R137" s="324" t="e">
        <f>IF(ISNUMBER(Regressions!T147),ROUND(Regressions!T147, 1), NA())</f>
        <v>#N/A</v>
      </c>
      <c r="S137" s="223">
        <f>IF(ISNUMBER(Regressions!U147),ROUND(Regressions!U147, 1), NA())</f>
        <v>0</v>
      </c>
    </row>
    <row xmlns:x14ac="http://schemas.microsoft.com/office/spreadsheetml/2009/9/ac" r="138" x14ac:dyDescent="0.2">
      <c r="A138" s="320" t="str">
        <f>IF(ISBLANK(Regressions!A148), " ", Regressions!A148)</f>
        <v>British Virgin Islands</v>
      </c>
      <c r="B138" s="321">
        <f>IF(ISBLANK(Regressions!B148), " ", Regressions!B148)</f>
        <v>2010</v>
      </c>
      <c r="C138" s="326" t="str">
        <f>IF(ISBLANK(Regressions!C148), " ", Regressions!C148)</f>
        <v>Primary</v>
      </c>
      <c r="D138" s="322">
        <f>IF(ISBLANK(Regressions!D148), " ", Regressions!D148)</f>
        <v>2863</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89.8</v>
      </c>
      <c r="R138" s="324">
        <f>IF(ISNUMBER(Regressions!T148),ROUND(Regressions!T148, 1), NA())</f>
        <v>10.199999999999999</v>
      </c>
      <c r="S138" s="223">
        <f>IF(ISNUMBER(Regressions!U148),ROUND(Regressions!U148, 1), NA())</f>
        <v>0</v>
      </c>
    </row>
    <row xmlns:x14ac="http://schemas.microsoft.com/office/spreadsheetml/2009/9/ac" r="139" x14ac:dyDescent="0.2">
      <c r="A139" s="320" t="str">
        <f>IF(ISBLANK(Regressions!A149), " ", Regressions!A149)</f>
        <v>British Virgin Islands</v>
      </c>
      <c r="B139" s="321">
        <f>IF(ISBLANK(Regressions!B149), " ", Regressions!B149)</f>
        <v>2011</v>
      </c>
      <c r="C139" s="326" t="str">
        <f>IF(ISBLANK(Regressions!C149), " ", Regressions!C149)</f>
        <v>Primary</v>
      </c>
      <c r="D139" s="322">
        <f>IF(ISBLANK(Regressions!D149), " ", Regressions!D149)</f>
        <v>2878</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89.8</v>
      </c>
      <c r="R139" s="324">
        <f>IF(ISNUMBER(Regressions!T149),ROUND(Regressions!T149, 1), NA())</f>
        <v>10.199999999999999</v>
      </c>
      <c r="S139" s="223">
        <f>IF(ISNUMBER(Regressions!U149),ROUND(Regressions!U149, 1), NA())</f>
        <v>0</v>
      </c>
    </row>
    <row xmlns:x14ac="http://schemas.microsoft.com/office/spreadsheetml/2009/9/ac" r="140" x14ac:dyDescent="0.2">
      <c r="A140" s="320" t="str">
        <f>IF(ISBLANK(Regressions!A150), " ", Regressions!A150)</f>
        <v>British Virgin Islands</v>
      </c>
      <c r="B140" s="321">
        <f>IF(ISBLANK(Regressions!B150), " ", Regressions!B150)</f>
        <v>2012</v>
      </c>
      <c r="C140" s="326" t="str">
        <f>IF(ISBLANK(Regressions!C150), " ", Regressions!C150)</f>
        <v>Primary</v>
      </c>
      <c r="D140" s="322">
        <f>IF(ISBLANK(Regressions!D150), " ", Regressions!D150)</f>
        <v>2924</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89.8</v>
      </c>
      <c r="R140" s="324">
        <f>IF(ISNUMBER(Regressions!T150),ROUND(Regressions!T150, 1), NA())</f>
        <v>10.199999999999999</v>
      </c>
      <c r="S140" s="223">
        <f>IF(ISNUMBER(Regressions!U150),ROUND(Regressions!U150, 1), NA())</f>
        <v>0</v>
      </c>
    </row>
    <row xmlns:x14ac="http://schemas.microsoft.com/office/spreadsheetml/2009/9/ac" r="141" x14ac:dyDescent="0.2">
      <c r="A141" s="320" t="str">
        <f>IF(ISBLANK(Regressions!A151), " ", Regressions!A151)</f>
        <v>British Virgin Islands</v>
      </c>
      <c r="B141" s="321">
        <f>IF(ISBLANK(Regressions!B151), " ", Regressions!B151)</f>
        <v>2013</v>
      </c>
      <c r="C141" s="326" t="str">
        <f>IF(ISBLANK(Regressions!C151), " ", Regressions!C151)</f>
        <v>Primary</v>
      </c>
      <c r="D141" s="322">
        <f>IF(ISBLANK(Regressions!D151), " ", Regressions!D151)</f>
        <v>2955</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89.8</v>
      </c>
      <c r="R141" s="324">
        <f>IF(ISNUMBER(Regressions!T151),ROUND(Regressions!T151, 1), NA())</f>
        <v>10.199999999999999</v>
      </c>
      <c r="S141" s="223">
        <f>IF(ISNUMBER(Regressions!U151),ROUND(Regressions!U151, 1), NA())</f>
        <v>0</v>
      </c>
    </row>
    <row xmlns:x14ac="http://schemas.microsoft.com/office/spreadsheetml/2009/9/ac" r="142" x14ac:dyDescent="0.2">
      <c r="A142" s="320" t="str">
        <f>IF(ISBLANK(Regressions!A152), " ", Regressions!A152)</f>
        <v>British Virgin Islands</v>
      </c>
      <c r="B142" s="321">
        <f>IF(ISBLANK(Regressions!B152), " ", Regressions!B152)</f>
        <v>2014</v>
      </c>
      <c r="C142" s="326" t="str">
        <f>IF(ISBLANK(Regressions!C152), " ", Regressions!C152)</f>
        <v>Primary</v>
      </c>
      <c r="D142" s="322">
        <f>IF(ISBLANK(Regressions!D152), " ", Regressions!D152)</f>
        <v>3036</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89.8</v>
      </c>
      <c r="R142" s="324">
        <f>IF(ISNUMBER(Regressions!T152),ROUND(Regressions!T152, 1), NA())</f>
        <v>10.199999999999999</v>
      </c>
      <c r="S142" s="223">
        <f>IF(ISNUMBER(Regressions!U152),ROUND(Regressions!U152, 1), NA())</f>
        <v>0</v>
      </c>
    </row>
    <row xmlns:x14ac="http://schemas.microsoft.com/office/spreadsheetml/2009/9/ac" r="143" x14ac:dyDescent="0.2">
      <c r="A143" s="320" t="str">
        <f>IF(ISBLANK(Regressions!A153), " ", Regressions!A153)</f>
        <v>British Virgin Islands</v>
      </c>
      <c r="B143" s="321">
        <f>IF(ISBLANK(Regressions!B153), " ", Regressions!B153)</f>
        <v>2015</v>
      </c>
      <c r="C143" s="326" t="str">
        <f>IF(ISBLANK(Regressions!C153), " ", Regressions!C153)</f>
        <v>Primary</v>
      </c>
      <c r="D143" s="322">
        <f>IF(ISBLANK(Regressions!D153), " ", Regressions!D153)</f>
        <v>3054</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91.4</v>
      </c>
      <c r="R143" s="324">
        <f>IF(ISNUMBER(Regressions!T153),ROUND(Regressions!T153, 1), NA())</f>
        <v>8.6</v>
      </c>
      <c r="S143" s="223">
        <f>IF(ISNUMBER(Regressions!U153),ROUND(Regressions!U153, 1), NA())</f>
        <v>0</v>
      </c>
    </row>
    <row xmlns:x14ac="http://schemas.microsoft.com/office/spreadsheetml/2009/9/ac" r="144" x14ac:dyDescent="0.2">
      <c r="A144" s="320" t="str">
        <f>IF(ISBLANK(Regressions!A154), " ", Regressions!A154)</f>
        <v>British Virgin Islands</v>
      </c>
      <c r="B144" s="321">
        <f>IF(ISBLANK(Regressions!B154), " ", Regressions!B154)</f>
        <v>2016</v>
      </c>
      <c r="C144" s="326" t="str">
        <f>IF(ISBLANK(Regressions!C154), " ", Regressions!C154)</f>
        <v>Primary</v>
      </c>
      <c r="D144" s="322">
        <f>IF(ISBLANK(Regressions!D154), " ", Regressions!D154)</f>
        <v>2971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92.9</v>
      </c>
      <c r="R144" s="324">
        <f>IF(ISNUMBER(Regressions!T154),ROUND(Regressions!T154, 1), NA())</f>
        <v>7.1</v>
      </c>
      <c r="S144" s="223">
        <f>IF(ISNUMBER(Regressions!U154),ROUND(Regressions!U154, 1), NA())</f>
        <v>0</v>
      </c>
    </row>
    <row xmlns:x14ac="http://schemas.microsoft.com/office/spreadsheetml/2009/9/ac" r="145" x14ac:dyDescent="0.2">
      <c r="A145" s="320" t="str">
        <f>IF(ISBLANK(Regressions!A155), " ", Regressions!A155)</f>
        <v>British Virgin Islands</v>
      </c>
      <c r="B145" s="321">
        <f>IF(ISBLANK(Regressions!B155), " ", Regressions!B155)</f>
        <v>2017</v>
      </c>
      <c r="C145" s="326" t="str">
        <f>IF(ISBLANK(Regressions!C155), " ", Regressions!C155)</f>
        <v>Primary</v>
      </c>
      <c r="D145" s="322">
        <f>IF(ISBLANK(Regressions!D155), " ", Regressions!D155)</f>
        <v>2869</v>
      </c>
      <c r="E145" s="200">
        <f>IF(ISNUMBER(Regressions!E155),ROUND(Regressions!E155, 1), NA())</f>
        <v>100</v>
      </c>
      <c r="F145" s="323">
        <f>IF(ISNUMBER(Regressions!F155),ROUND(Regressions!F155, 1), NA())</f>
        <v>100</v>
      </c>
      <c r="G145" s="222">
        <f>IF(ISNUMBER(Regressions!G155),ROUND(Regressions!G155, 1), NA())</f>
        <v>99.7</v>
      </c>
      <c r="H145" s="324">
        <f>IF(ISNUMBER(Regressions!H155),ROUND(Regressions!H155, 1), NA())</f>
        <v>0.3</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99.7</v>
      </c>
      <c r="M145" s="324">
        <f>IF(ISNUMBER(Regressions!N155),ROUND(Regressions!N155, 1), NA())</f>
        <v>0.3</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94.5</v>
      </c>
      <c r="R145" s="324">
        <f>IF(ISNUMBER(Regressions!T155),ROUND(Regressions!T155, 1), NA())</f>
        <v>5.5</v>
      </c>
      <c r="S145" s="223">
        <f>IF(ISNUMBER(Regressions!U155),ROUND(Regressions!U155, 1), NA())</f>
        <v>0</v>
      </c>
    </row>
    <row xmlns:x14ac="http://schemas.microsoft.com/office/spreadsheetml/2009/9/ac" r="146" x14ac:dyDescent="0.2">
      <c r="A146" s="320" t="str">
        <f>IF(ISBLANK(Regressions!A156), " ", Regressions!A156)</f>
        <v>British Virgin Islands</v>
      </c>
      <c r="B146" s="321">
        <f>IF(ISBLANK(Regressions!B156), " ", Regressions!B156)</f>
        <v>2018</v>
      </c>
      <c r="C146" s="326" t="str">
        <f>IF(ISBLANK(Regressions!C156), " ", Regressions!C156)</f>
        <v>Primary</v>
      </c>
      <c r="D146" s="322">
        <f>IF(ISBLANK(Regressions!D156), " ", Regressions!D156)</f>
        <v>2725</v>
      </c>
      <c r="E146" s="200">
        <f>IF(ISNUMBER(Regressions!E156),ROUND(Regressions!E156, 1), NA())</f>
        <v>100</v>
      </c>
      <c r="F146" s="323">
        <f>IF(ISNUMBER(Regressions!F156),ROUND(Regressions!F156, 1), NA())</f>
        <v>100</v>
      </c>
      <c r="G146" s="222">
        <f>IF(ISNUMBER(Regressions!G156),ROUND(Regressions!G156, 1), NA())</f>
        <v>99</v>
      </c>
      <c r="H146" s="324">
        <f>IF(ISNUMBER(Regressions!H156),ROUND(Regressions!H156, 1), NA())</f>
        <v>1</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99</v>
      </c>
      <c r="M146" s="324">
        <f>IF(ISNUMBER(Regressions!N156),ROUND(Regressions!N156, 1), NA())</f>
        <v>1</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96.1</v>
      </c>
      <c r="R146" s="324">
        <f>IF(ISNUMBER(Regressions!T156),ROUND(Regressions!T156, 1), NA())</f>
        <v>3.9</v>
      </c>
      <c r="S146" s="223">
        <f>IF(ISNUMBER(Regressions!U156),ROUND(Regressions!U156, 1), NA())</f>
        <v>0</v>
      </c>
    </row>
    <row xmlns:x14ac="http://schemas.microsoft.com/office/spreadsheetml/2009/9/ac" r="147" x14ac:dyDescent="0.2">
      <c r="A147" s="320" t="str">
        <f>IF(ISBLANK(Regressions!A157), " ", Regressions!A157)</f>
        <v>British Virgin Islands</v>
      </c>
      <c r="B147" s="321">
        <f>IF(ISBLANK(Regressions!B157), " ", Regressions!B157)</f>
        <v>2019</v>
      </c>
      <c r="C147" s="326" t="str">
        <f>IF(ISBLANK(Regressions!C157), " ", Regressions!C157)</f>
        <v>Primary</v>
      </c>
      <c r="D147" s="322">
        <f>IF(ISBLANK(Regressions!D157), " ", Regressions!D157)</f>
        <v>2578</v>
      </c>
      <c r="E147" s="200">
        <f>IF(ISNUMBER(Regressions!E157),ROUND(Regressions!E157, 1), NA())</f>
        <v>100</v>
      </c>
      <c r="F147" s="323">
        <f>IF(ISNUMBER(Regressions!F157),ROUND(Regressions!F157, 1), NA())</f>
        <v>100</v>
      </c>
      <c r="G147" s="222">
        <f>IF(ISNUMBER(Regressions!G157),ROUND(Regressions!G157, 1), NA())</f>
        <v>98.4</v>
      </c>
      <c r="H147" s="324">
        <f>IF(ISNUMBER(Regressions!H157),ROUND(Regressions!H157, 1), NA())</f>
        <v>1.6</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98.4</v>
      </c>
      <c r="M147" s="324">
        <f>IF(ISNUMBER(Regressions!N157),ROUND(Regressions!N157, 1), NA())</f>
        <v>1.6</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97.7</v>
      </c>
      <c r="R147" s="324">
        <f>IF(ISNUMBER(Regressions!T157),ROUND(Regressions!T157, 1), NA())</f>
        <v>2.2999999999999998</v>
      </c>
      <c r="S147" s="223">
        <f>IF(ISNUMBER(Regressions!U157),ROUND(Regressions!U157, 1), NA())</f>
        <v>0</v>
      </c>
    </row>
    <row xmlns:x14ac="http://schemas.microsoft.com/office/spreadsheetml/2009/9/ac" r="148" x14ac:dyDescent="0.2">
      <c r="A148" s="320" t="str">
        <f>IF(ISBLANK(Regressions!A158), " ", Regressions!A158)</f>
        <v>British Virgin Islands</v>
      </c>
      <c r="B148" s="321">
        <f>IF(ISBLANK(Regressions!B158), " ", Regressions!B158)</f>
        <v>2020</v>
      </c>
      <c r="C148" s="326" t="str">
        <f>IF(ISBLANK(Regressions!C158), " ", Regressions!C158)</f>
        <v>Primary</v>
      </c>
      <c r="D148" s="322">
        <f>IF(ISBLANK(Regressions!D158), " ", Regressions!D158)</f>
        <v>2440</v>
      </c>
      <c r="E148" s="200">
        <f>IF(ISNUMBER(Regressions!E158),ROUND(Regressions!E158, 1), NA())</f>
        <v>100</v>
      </c>
      <c r="F148" s="323">
        <f>IF(ISNUMBER(Regressions!F158),ROUND(Regressions!F158, 1), NA())</f>
        <v>100</v>
      </c>
      <c r="G148" s="222">
        <f>IF(ISNUMBER(Regressions!G158),ROUND(Regressions!G158, 1), NA())</f>
        <v>97.7</v>
      </c>
      <c r="H148" s="324">
        <f>IF(ISNUMBER(Regressions!H158),ROUND(Regressions!H158, 1), NA())</f>
        <v>2.2999999999999998</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97.7</v>
      </c>
      <c r="M148" s="324">
        <f>IF(ISNUMBER(Regressions!N158),ROUND(Regressions!N158, 1), NA())</f>
        <v>2.2999999999999998</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99.3</v>
      </c>
      <c r="R148" s="324">
        <f>IF(ISNUMBER(Regressions!T158),ROUND(Regressions!T158, 1), NA())</f>
        <v>0.7</v>
      </c>
      <c r="S148" s="223">
        <f>IF(ISNUMBER(Regressions!U158),ROUND(Regressions!U158, 1), NA())</f>
        <v>0</v>
      </c>
    </row>
    <row xmlns:x14ac="http://schemas.microsoft.com/office/spreadsheetml/2009/9/ac" r="149" x14ac:dyDescent="0.2">
      <c r="A149" s="374" t="str">
        <f>IF(ISBLANK(Regressions!A159), " ", Regressions!A159)</f>
        <v>British Virgin Islands</v>
      </c>
      <c r="B149" s="375">
        <f>IF(ISBLANK(Regressions!B159), " ", Regressions!B159)</f>
        <v>2021</v>
      </c>
      <c r="C149" s="376" t="str">
        <f>IF(ISBLANK(Regressions!C159), " ", Regressions!C159)</f>
        <v>Primary</v>
      </c>
      <c r="D149" s="377">
        <f>IF(ISBLANK(Regressions!D159), " ", Regressions!D159)</f>
        <v>2263</v>
      </c>
      <c r="E149" s="380">
        <f>IF(ISNUMBER(Regressions!E159),ROUND(Regressions!E159, 1), NA())</f>
        <v>100</v>
      </c>
      <c r="F149" s="378">
        <f>IF(ISNUMBER(Regressions!F159),ROUND(Regressions!F159, 1), NA())</f>
        <v>100</v>
      </c>
      <c r="G149" s="381">
        <f>IF(ISNUMBER(Regressions!G159),ROUND(Regressions!G159, 1), NA())</f>
        <v>97.1</v>
      </c>
      <c r="H149" s="379">
        <f>IF(ISNUMBER(Regressions!H159),ROUND(Regressions!H159, 1), NA())</f>
        <v>2.9</v>
      </c>
      <c r="I149" s="382">
        <f>IF(ISNUMBER(Regressions!I159),ROUND(Regressions!I159, 1), NA())</f>
        <v>0</v>
      </c>
      <c r="J149" s="380">
        <f>IF(ISNUMBER(Regressions!K159),ROUND(Regressions!K159, 1), NA())</f>
        <v>100</v>
      </c>
      <c r="K149" s="378">
        <f>IF(ISNUMBER(Regressions!L159),ROUND(Regressions!L159, 1), NA())</f>
        <v>100</v>
      </c>
      <c r="L149" s="383">
        <f>IF(ISNUMBER(Regressions!M159),ROUND(Regressions!M159, 1), NA())</f>
        <v>97.1</v>
      </c>
      <c r="M149" s="379">
        <f>IF(ISNUMBER(Regressions!N159),ROUND(Regressions!N159, 1), NA())</f>
        <v>2.9</v>
      </c>
      <c r="N149" s="382">
        <f>IF(ISNUMBER(Regressions!O159),ROUND(Regressions!O159, 1), NA())</f>
        <v>0</v>
      </c>
      <c r="O149" s="380">
        <f>IF(ISNUMBER(Regressions!Q159),ROUND(Regressions!Q159, 1), NA())</f>
        <v>100</v>
      </c>
      <c r="P149" s="378">
        <f>IF(ISNUMBER(Regressions!R159),ROUND(Regressions!R159, 1), NA())</f>
        <v>100</v>
      </c>
      <c r="Q149" s="384">
        <f>IF(ISNUMBER(Regressions!S159),ROUND(Regressions!S159, 1), NA())</f>
        <v>100</v>
      </c>
      <c r="R149" s="379">
        <f>IF(ISNUMBER(Regressions!T159),ROUND(Regressions!T159, 1), NA())</f>
        <v>0</v>
      </c>
      <c r="S149" s="382">
        <f>IF(ISNUMBER(Regressions!U159),ROUND(Regressions!U159, 1), NA())</f>
        <v>0</v>
      </c>
      <c r="T149" s="373"/>
      <c r="U149" s="373"/>
      <c r="V149" s="373"/>
      <c r="W149" s="373"/>
      <c r="X149" s="373"/>
      <c r="Y149" s="373"/>
      <c r="Z149" s="373"/>
      <c r="AA149" s="373"/>
      <c r="AB149" s="373"/>
      <c r="AC149" s="373"/>
    </row>
    <row xmlns:x14ac="http://schemas.microsoft.com/office/spreadsheetml/2009/9/ac" r="150" x14ac:dyDescent="0.2">
      <c r="A150" s="320" t="str">
        <f>IF(ISBLANK(Regressions!A160), " ", Regressions!A160)</f>
        <v>British Virgin Islands</v>
      </c>
      <c r="B150" s="321">
        <f>IF(ISBLANK(Regressions!B160), " ", Regressions!B160)</f>
        <v>2022</v>
      </c>
      <c r="C150" s="326" t="str">
        <f>IF(ISBLANK(Regressions!C160), " ", Regressions!C160)</f>
        <v>Primary</v>
      </c>
      <c r="D150" s="322">
        <f>IF(ISBLANK(Regressions!D160), " ", Regressions!D160)</f>
        <v>2116</v>
      </c>
      <c r="E150" s="200">
        <f>IF(ISNUMBER(Regressions!E160),ROUND(Regressions!E160, 1), NA())</f>
        <v>100</v>
      </c>
      <c r="F150" s="323">
        <f>IF(ISNUMBER(Regressions!F160),ROUND(Regressions!F160, 1), NA())</f>
        <v>100</v>
      </c>
      <c r="G150" s="222">
        <f>IF(ISNUMBER(Regressions!G160),ROUND(Regressions!G160, 1), NA())</f>
        <v>96.4</v>
      </c>
      <c r="H150" s="324">
        <f>IF(ISNUMBER(Regressions!H160),ROUND(Regressions!H160, 1), NA())</f>
        <v>3.6</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96.4</v>
      </c>
      <c r="M150" s="324">
        <f>IF(ISNUMBER(Regressions!N160),ROUND(Regressions!N160, 1), NA())</f>
        <v>3.6</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British Virgin Islands</v>
      </c>
      <c r="B151" s="328">
        <f>IF(ISBLANK(Regressions!B161), " ", Regressions!B161)</f>
        <v>2023</v>
      </c>
      <c r="C151" s="329" t="str">
        <f>IF(ISBLANK(Regressions!C161), " ", Regressions!C161)</f>
        <v>Primary</v>
      </c>
      <c r="D151" s="330">
        <f>IF(ISBLANK(Regressions!D161), " ", Regressions!D161)</f>
        <v>2033</v>
      </c>
      <c r="E151" s="331">
        <f>IF(ISNUMBER(Regressions!E161),ROUND(Regressions!E161, 1), NA())</f>
        <v>100</v>
      </c>
      <c r="F151" s="332">
        <f>IF(ISNUMBER(Regressions!F161),ROUND(Regressions!F161, 1), NA())</f>
        <v>100</v>
      </c>
      <c r="G151" s="333">
        <f>IF(ISNUMBER(Regressions!G161),ROUND(Regressions!G161, 1), NA())</f>
        <v>95.8</v>
      </c>
      <c r="H151" s="334">
        <f>IF(ISNUMBER(Regressions!H161),ROUND(Regressions!H161, 1), NA())</f>
        <v>4.2</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95.8</v>
      </c>
      <c r="M151" s="334">
        <f>IF(ISNUMBER(Regressions!N161),ROUND(Regressions!N161, 1), NA())</f>
        <v>4.2</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British Virgin Islands</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British Virgin Islands</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British Virgin Islands</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British Virgin Islands</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British Virgin Islands</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British Virgin Islands</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British Virgin Islands</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British Virgin Islands</v>
      </c>
      <c r="B159" s="321">
        <f>IF(ISBLANK(Regressions!B169), " ", Regressions!B169)</f>
        <v>2000</v>
      </c>
      <c r="C159" s="326" t="str">
        <f>IF(ISBLANK(Regressions!C169), " ", Regressions!C169)</f>
        <v>Secondary</v>
      </c>
      <c r="D159" s="322">
        <f>IF(ISBLANK(Regressions!D169), " ", Regressions!D169)</f>
        <v>1568</v>
      </c>
      <c r="E159" s="200">
        <f>IF(ISNUMBER(Regressions!E169),ROUND(Regressions!E169, 1), NA())</f>
        <v>100</v>
      </c>
      <c r="F159" s="323">
        <f>IF(ISNUMBER(Regressions!F169),ROUND(Regressions!F169, 1), NA())</f>
        <v>100</v>
      </c>
      <c r="G159" s="222" t="e">
        <f>IF(ISNUMBER(Regressions!G169),ROUND(Regressions!G169, 1), NA())</f>
        <v>#N/A</v>
      </c>
      <c r="H159" s="324" t="e">
        <f>IF(ISNUMBER(Regressions!H169),ROUND(Regressions!H169, 1), NA())</f>
        <v>#N/A</v>
      </c>
      <c r="I159" s="223">
        <f>IF(ISNUMBER(Regressions!I169),ROUND(Regressions!I169, 1), NA())</f>
        <v>0</v>
      </c>
      <c r="J159" s="325">
        <f>IF(ISNUMBER(Regressions!K169),ROUND(Regressions!K169, 1), NA())</f>
        <v>100</v>
      </c>
      <c r="K159" s="323">
        <f>IF(ISNUMBER(Regressions!L169),ROUND(Regressions!L169, 1), NA())</f>
        <v>100</v>
      </c>
      <c r="L159" s="224" t="e">
        <f>IF(ISNUMBER(Regressions!M169),ROUND(Regressions!M169, 1), NA())</f>
        <v>#N/A</v>
      </c>
      <c r="M159" s="324" t="e">
        <f>IF(ISNUMBER(Regressions!N169),ROUND(Regressions!N169, 1), NA())</f>
        <v>#N/A</v>
      </c>
      <c r="N159" s="223">
        <f>IF(ISNUMBER(Regressions!O169),ROUND(Regressions!O169, 1), NA())</f>
        <v>0</v>
      </c>
      <c r="O159" s="325">
        <f>IF(ISNUMBER(Regressions!Q169),ROUND(Regressions!Q169, 1), NA())</f>
        <v>100</v>
      </c>
      <c r="P159" s="323">
        <f>IF(ISNUMBER(Regressions!R169),ROUND(Regressions!R169, 1), NA())</f>
        <v>100</v>
      </c>
      <c r="Q159" s="201" t="e">
        <f>IF(ISNUMBER(Regressions!S169),ROUND(Regressions!S169, 1), NA())</f>
        <v>#N/A</v>
      </c>
      <c r="R159" s="324" t="e">
        <f>IF(ISNUMBER(Regressions!T169),ROUND(Regressions!T169, 1), NA())</f>
        <v>#N/A</v>
      </c>
      <c r="S159" s="223">
        <f>IF(ISNUMBER(Regressions!U169),ROUND(Regressions!U169, 1), NA())</f>
        <v>0</v>
      </c>
    </row>
    <row xmlns:x14ac="http://schemas.microsoft.com/office/spreadsheetml/2009/9/ac" r="160" x14ac:dyDescent="0.2">
      <c r="A160" s="320" t="str">
        <f>IF(ISBLANK(Regressions!A170), " ", Regressions!A170)</f>
        <v>British Virgin Islands</v>
      </c>
      <c r="B160" s="321">
        <f>IF(ISBLANK(Regressions!B170), " ", Regressions!B170)</f>
        <v>2001</v>
      </c>
      <c r="C160" s="326" t="str">
        <f>IF(ISBLANK(Regressions!C170), " ", Regressions!C170)</f>
        <v>Secondary</v>
      </c>
      <c r="D160" s="322">
        <f>IF(ISBLANK(Regressions!D170), " ", Regressions!D170)</f>
        <v>1627</v>
      </c>
      <c r="E160" s="200">
        <f>IF(ISNUMBER(Regressions!E170),ROUND(Regressions!E170, 1), NA())</f>
        <v>100</v>
      </c>
      <c r="F160" s="323">
        <f>IF(ISNUMBER(Regressions!F170),ROUND(Regressions!F170, 1), NA())</f>
        <v>100</v>
      </c>
      <c r="G160" s="222" t="e">
        <f>IF(ISNUMBER(Regressions!G170),ROUND(Regressions!G170, 1), NA())</f>
        <v>#N/A</v>
      </c>
      <c r="H160" s="324" t="e">
        <f>IF(ISNUMBER(Regressions!H170),ROUND(Regressions!H170, 1), NA())</f>
        <v>#N/A</v>
      </c>
      <c r="I160" s="223">
        <f>IF(ISNUMBER(Regressions!I170),ROUND(Regressions!I170, 1), NA())</f>
        <v>0</v>
      </c>
      <c r="J160" s="325">
        <f>IF(ISNUMBER(Regressions!K170),ROUND(Regressions!K170, 1), NA())</f>
        <v>100</v>
      </c>
      <c r="K160" s="323">
        <f>IF(ISNUMBER(Regressions!L170),ROUND(Regressions!L170, 1), NA())</f>
        <v>100</v>
      </c>
      <c r="L160" s="224" t="e">
        <f>IF(ISNUMBER(Regressions!M170),ROUND(Regressions!M170, 1), NA())</f>
        <v>#N/A</v>
      </c>
      <c r="M160" s="324" t="e">
        <f>IF(ISNUMBER(Regressions!N170),ROUND(Regressions!N170, 1), NA())</f>
        <v>#N/A</v>
      </c>
      <c r="N160" s="223">
        <f>IF(ISNUMBER(Regressions!O170),ROUND(Regressions!O170, 1), NA())</f>
        <v>0</v>
      </c>
      <c r="O160" s="325">
        <f>IF(ISNUMBER(Regressions!Q170),ROUND(Regressions!Q170, 1), NA())</f>
        <v>100</v>
      </c>
      <c r="P160" s="323">
        <f>IF(ISNUMBER(Regressions!R170),ROUND(Regressions!R170, 1), NA())</f>
        <v>100</v>
      </c>
      <c r="Q160" s="201" t="e">
        <f>IF(ISNUMBER(Regressions!S170),ROUND(Regressions!S170, 1), NA())</f>
        <v>#N/A</v>
      </c>
      <c r="R160" s="324" t="e">
        <f>IF(ISNUMBER(Regressions!T170),ROUND(Regressions!T170, 1), NA())</f>
        <v>#N/A</v>
      </c>
      <c r="S160" s="223">
        <f>IF(ISNUMBER(Regressions!U170),ROUND(Regressions!U170, 1), NA())</f>
        <v>0</v>
      </c>
    </row>
    <row xmlns:x14ac="http://schemas.microsoft.com/office/spreadsheetml/2009/9/ac" r="161" x14ac:dyDescent="0.2">
      <c r="A161" s="320" t="str">
        <f>IF(ISBLANK(Regressions!A171), " ", Regressions!A171)</f>
        <v>British Virgin Islands</v>
      </c>
      <c r="B161" s="321">
        <f>IF(ISBLANK(Regressions!B171), " ", Regressions!B171)</f>
        <v>2002</v>
      </c>
      <c r="C161" s="326" t="str">
        <f>IF(ISBLANK(Regressions!C171), " ", Regressions!C171)</f>
        <v>Secondary</v>
      </c>
      <c r="D161" s="322">
        <f>IF(ISBLANK(Regressions!D171), " ", Regressions!D171)</f>
        <v>1695</v>
      </c>
      <c r="E161" s="200">
        <f>IF(ISNUMBER(Regressions!E171),ROUND(Regressions!E171, 1), NA())</f>
        <v>100</v>
      </c>
      <c r="F161" s="323">
        <f>IF(ISNUMBER(Regressions!F171),ROUND(Regressions!F171, 1), NA())</f>
        <v>100</v>
      </c>
      <c r="G161" s="222" t="e">
        <f>IF(ISNUMBER(Regressions!G171),ROUND(Regressions!G171, 1), NA())</f>
        <v>#N/A</v>
      </c>
      <c r="H161" s="324" t="e">
        <f>IF(ISNUMBER(Regressions!H171),ROUND(Regressions!H171, 1), NA())</f>
        <v>#N/A</v>
      </c>
      <c r="I161" s="223">
        <f>IF(ISNUMBER(Regressions!I171),ROUND(Regressions!I171, 1), NA())</f>
        <v>0</v>
      </c>
      <c r="J161" s="325">
        <f>IF(ISNUMBER(Regressions!K171),ROUND(Regressions!K171, 1), NA())</f>
        <v>100</v>
      </c>
      <c r="K161" s="323">
        <f>IF(ISNUMBER(Regressions!L171),ROUND(Regressions!L171, 1), NA())</f>
        <v>100</v>
      </c>
      <c r="L161" s="224" t="e">
        <f>IF(ISNUMBER(Regressions!M171),ROUND(Regressions!M171, 1), NA())</f>
        <v>#N/A</v>
      </c>
      <c r="M161" s="324" t="e">
        <f>IF(ISNUMBER(Regressions!N171),ROUND(Regressions!N171, 1), NA())</f>
        <v>#N/A</v>
      </c>
      <c r="N161" s="223">
        <f>IF(ISNUMBER(Regressions!O171),ROUND(Regressions!O171, 1), NA())</f>
        <v>0</v>
      </c>
      <c r="O161" s="325">
        <f>IF(ISNUMBER(Regressions!Q171),ROUND(Regressions!Q171, 1), NA())</f>
        <v>100</v>
      </c>
      <c r="P161" s="323">
        <f>IF(ISNUMBER(Regressions!R171),ROUND(Regressions!R171, 1), NA())</f>
        <v>100</v>
      </c>
      <c r="Q161" s="201" t="e">
        <f>IF(ISNUMBER(Regressions!S171),ROUND(Regressions!S171, 1), NA())</f>
        <v>#N/A</v>
      </c>
      <c r="R161" s="324" t="e">
        <f>IF(ISNUMBER(Regressions!T171),ROUND(Regressions!T171, 1), NA())</f>
        <v>#N/A</v>
      </c>
      <c r="S161" s="223">
        <f>IF(ISNUMBER(Regressions!U171),ROUND(Regressions!U171, 1), NA())</f>
        <v>0</v>
      </c>
    </row>
    <row xmlns:x14ac="http://schemas.microsoft.com/office/spreadsheetml/2009/9/ac" r="162" x14ac:dyDescent="0.2">
      <c r="A162" s="320" t="str">
        <f>IF(ISBLANK(Regressions!A172), " ", Regressions!A172)</f>
        <v>British Virgin Islands</v>
      </c>
      <c r="B162" s="321">
        <f>IF(ISBLANK(Regressions!B172), " ", Regressions!B172)</f>
        <v>2003</v>
      </c>
      <c r="C162" s="326" t="str">
        <f>IF(ISBLANK(Regressions!C172), " ", Regressions!C172)</f>
        <v>Secondary</v>
      </c>
      <c r="D162" s="322">
        <f>IF(ISBLANK(Regressions!D172), " ", Regressions!D172)</f>
        <v>1726</v>
      </c>
      <c r="E162" s="200">
        <f>IF(ISNUMBER(Regressions!E172),ROUND(Regressions!E172, 1), NA())</f>
        <v>100</v>
      </c>
      <c r="F162" s="323">
        <f>IF(ISNUMBER(Regressions!F172),ROUND(Regressions!F172, 1), NA())</f>
        <v>100</v>
      </c>
      <c r="G162" s="222" t="e">
        <f>IF(ISNUMBER(Regressions!G172),ROUND(Regressions!G172, 1), NA())</f>
        <v>#N/A</v>
      </c>
      <c r="H162" s="324" t="e">
        <f>IF(ISNUMBER(Regressions!H172),ROUND(Regressions!H172, 1), NA())</f>
        <v>#N/A</v>
      </c>
      <c r="I162" s="223">
        <f>IF(ISNUMBER(Regressions!I172),ROUND(Regressions!I172, 1), NA())</f>
        <v>0</v>
      </c>
      <c r="J162" s="325">
        <f>IF(ISNUMBER(Regressions!K172),ROUND(Regressions!K172, 1), NA())</f>
        <v>100</v>
      </c>
      <c r="K162" s="323">
        <f>IF(ISNUMBER(Regressions!L172),ROUND(Regressions!L172, 1), NA())</f>
        <v>100</v>
      </c>
      <c r="L162" s="224" t="e">
        <f>IF(ISNUMBER(Regressions!M172),ROUND(Regressions!M172, 1), NA())</f>
        <v>#N/A</v>
      </c>
      <c r="M162" s="324" t="e">
        <f>IF(ISNUMBER(Regressions!N172),ROUND(Regressions!N172, 1), NA())</f>
        <v>#N/A</v>
      </c>
      <c r="N162" s="223">
        <f>IF(ISNUMBER(Regressions!O172),ROUND(Regressions!O172, 1), NA())</f>
        <v>0</v>
      </c>
      <c r="O162" s="325">
        <f>IF(ISNUMBER(Regressions!Q172),ROUND(Regressions!Q172, 1), NA())</f>
        <v>100</v>
      </c>
      <c r="P162" s="323">
        <f>IF(ISNUMBER(Regressions!R172),ROUND(Regressions!R172, 1), NA())</f>
        <v>100</v>
      </c>
      <c r="Q162" s="201" t="e">
        <f>IF(ISNUMBER(Regressions!S172),ROUND(Regressions!S172, 1), NA())</f>
        <v>#N/A</v>
      </c>
      <c r="R162" s="324" t="e">
        <f>IF(ISNUMBER(Regressions!T172),ROUND(Regressions!T172, 1), NA())</f>
        <v>#N/A</v>
      </c>
      <c r="S162" s="223">
        <f>IF(ISNUMBER(Regressions!U172),ROUND(Regressions!U172, 1), NA())</f>
        <v>0</v>
      </c>
    </row>
    <row xmlns:x14ac="http://schemas.microsoft.com/office/spreadsheetml/2009/9/ac" r="163" x14ac:dyDescent="0.2">
      <c r="A163" s="320" t="str">
        <f>IF(ISBLANK(Regressions!A173), " ", Regressions!A173)</f>
        <v>British Virgin Islands</v>
      </c>
      <c r="B163" s="321">
        <f>IF(ISBLANK(Regressions!B173), " ", Regressions!B173)</f>
        <v>2004</v>
      </c>
      <c r="C163" s="326" t="str">
        <f>IF(ISBLANK(Regressions!C173), " ", Regressions!C173)</f>
        <v>Secondary</v>
      </c>
      <c r="D163" s="322">
        <f>IF(ISBLANK(Regressions!D173), " ", Regressions!D173)</f>
        <v>1750</v>
      </c>
      <c r="E163" s="200">
        <f>IF(ISNUMBER(Regressions!E173),ROUND(Regressions!E173, 1), NA())</f>
        <v>100</v>
      </c>
      <c r="F163" s="323">
        <f>IF(ISNUMBER(Regressions!F173),ROUND(Regressions!F173, 1), NA())</f>
        <v>100</v>
      </c>
      <c r="G163" s="222" t="e">
        <f>IF(ISNUMBER(Regressions!G173),ROUND(Regressions!G173, 1), NA())</f>
        <v>#N/A</v>
      </c>
      <c r="H163" s="324" t="e">
        <f>IF(ISNUMBER(Regressions!H173),ROUND(Regressions!H173, 1), NA())</f>
        <v>#N/A</v>
      </c>
      <c r="I163" s="223">
        <f>IF(ISNUMBER(Regressions!I173),ROUND(Regressions!I173, 1), NA())</f>
        <v>0</v>
      </c>
      <c r="J163" s="325">
        <f>IF(ISNUMBER(Regressions!K173),ROUND(Regressions!K173, 1), NA())</f>
        <v>100</v>
      </c>
      <c r="K163" s="323">
        <f>IF(ISNUMBER(Regressions!L173),ROUND(Regressions!L173, 1), NA())</f>
        <v>100</v>
      </c>
      <c r="L163" s="224" t="e">
        <f>IF(ISNUMBER(Regressions!M173),ROUND(Regressions!M173, 1), NA())</f>
        <v>#N/A</v>
      </c>
      <c r="M163" s="324" t="e">
        <f>IF(ISNUMBER(Regressions!N173),ROUND(Regressions!N173, 1), NA())</f>
        <v>#N/A</v>
      </c>
      <c r="N163" s="223">
        <f>IF(ISNUMBER(Regressions!O173),ROUND(Regressions!O173, 1), NA())</f>
        <v>0</v>
      </c>
      <c r="O163" s="325">
        <f>IF(ISNUMBER(Regressions!Q173),ROUND(Regressions!Q173, 1), NA())</f>
        <v>100</v>
      </c>
      <c r="P163" s="323">
        <f>IF(ISNUMBER(Regressions!R173),ROUND(Regressions!R173, 1), NA())</f>
        <v>100</v>
      </c>
      <c r="Q163" s="201" t="e">
        <f>IF(ISNUMBER(Regressions!S173),ROUND(Regressions!S173, 1), NA())</f>
        <v>#N/A</v>
      </c>
      <c r="R163" s="324" t="e">
        <f>IF(ISNUMBER(Regressions!T173),ROUND(Regressions!T173, 1), NA())</f>
        <v>#N/A</v>
      </c>
      <c r="S163" s="223">
        <f>IF(ISNUMBER(Regressions!U173),ROUND(Regressions!U173, 1), NA())</f>
        <v>0</v>
      </c>
    </row>
    <row xmlns:x14ac="http://schemas.microsoft.com/office/spreadsheetml/2009/9/ac" r="164" x14ac:dyDescent="0.2">
      <c r="A164" s="320" t="str">
        <f>IF(ISBLANK(Regressions!A174), " ", Regressions!A174)</f>
        <v>British Virgin Islands</v>
      </c>
      <c r="B164" s="321">
        <f>IF(ISBLANK(Regressions!B174), " ", Regressions!B174)</f>
        <v>2005</v>
      </c>
      <c r="C164" s="326" t="str">
        <f>IF(ISBLANK(Regressions!C174), " ", Regressions!C174)</f>
        <v>Secondary</v>
      </c>
      <c r="D164" s="322">
        <f>IF(ISBLANK(Regressions!D174), " ", Regressions!D174)</f>
        <v>1766</v>
      </c>
      <c r="E164" s="200">
        <f>IF(ISNUMBER(Regressions!E174),ROUND(Regressions!E174, 1), NA())</f>
        <v>100</v>
      </c>
      <c r="F164" s="323">
        <f>IF(ISNUMBER(Regressions!F174),ROUND(Regressions!F174, 1), NA())</f>
        <v>100</v>
      </c>
      <c r="G164" s="222" t="e">
        <f>IF(ISNUMBER(Regressions!G174),ROUND(Regressions!G174, 1), NA())</f>
        <v>#N/A</v>
      </c>
      <c r="H164" s="324" t="e">
        <f>IF(ISNUMBER(Regressions!H174),ROUND(Regressions!H174, 1), NA())</f>
        <v>#N/A</v>
      </c>
      <c r="I164" s="223">
        <f>IF(ISNUMBER(Regressions!I174),ROUND(Regressions!I174, 1), NA())</f>
        <v>0</v>
      </c>
      <c r="J164" s="325">
        <f>IF(ISNUMBER(Regressions!K174),ROUND(Regressions!K174, 1), NA())</f>
        <v>100</v>
      </c>
      <c r="K164" s="323">
        <f>IF(ISNUMBER(Regressions!L174),ROUND(Regressions!L174, 1), NA())</f>
        <v>100</v>
      </c>
      <c r="L164" s="224" t="e">
        <f>IF(ISNUMBER(Regressions!M174),ROUND(Regressions!M174, 1), NA())</f>
        <v>#N/A</v>
      </c>
      <c r="M164" s="324" t="e">
        <f>IF(ISNUMBER(Regressions!N174),ROUND(Regressions!N174, 1), NA())</f>
        <v>#N/A</v>
      </c>
      <c r="N164" s="223">
        <f>IF(ISNUMBER(Regressions!O174),ROUND(Regressions!O174, 1), NA())</f>
        <v>0</v>
      </c>
      <c r="O164" s="325">
        <f>IF(ISNUMBER(Regressions!Q174),ROUND(Regressions!Q174, 1), NA())</f>
        <v>100</v>
      </c>
      <c r="P164" s="323">
        <f>IF(ISNUMBER(Regressions!R174),ROUND(Regressions!R174, 1), NA())</f>
        <v>100</v>
      </c>
      <c r="Q164" s="201" t="e">
        <f>IF(ISNUMBER(Regressions!S174),ROUND(Regressions!S174, 1), NA())</f>
        <v>#N/A</v>
      </c>
      <c r="R164" s="324" t="e">
        <f>IF(ISNUMBER(Regressions!T174),ROUND(Regressions!T174, 1), NA())</f>
        <v>#N/A</v>
      </c>
      <c r="S164" s="223">
        <f>IF(ISNUMBER(Regressions!U174),ROUND(Regressions!U174, 1), NA())</f>
        <v>0</v>
      </c>
    </row>
    <row xmlns:x14ac="http://schemas.microsoft.com/office/spreadsheetml/2009/9/ac" r="165" x14ac:dyDescent="0.2">
      <c r="A165" s="320" t="str">
        <f>IF(ISBLANK(Regressions!A175), " ", Regressions!A175)</f>
        <v>British Virgin Islands</v>
      </c>
      <c r="B165" s="321">
        <f>IF(ISBLANK(Regressions!B175), " ", Regressions!B175)</f>
        <v>2006</v>
      </c>
      <c r="C165" s="326" t="str">
        <f>IF(ISBLANK(Regressions!C175), " ", Regressions!C175)</f>
        <v>Secondary</v>
      </c>
      <c r="D165" s="322">
        <f>IF(ISBLANK(Regressions!D175), " ", Regressions!D175)</f>
        <v>1772</v>
      </c>
      <c r="E165" s="200">
        <f>IF(ISNUMBER(Regressions!E175),ROUND(Regressions!E175, 1), NA())</f>
        <v>100</v>
      </c>
      <c r="F165" s="323">
        <f>IF(ISNUMBER(Regressions!F175),ROUND(Regressions!F175, 1), NA())</f>
        <v>100</v>
      </c>
      <c r="G165" s="222" t="e">
        <f>IF(ISNUMBER(Regressions!G175),ROUND(Regressions!G175, 1), NA())</f>
        <v>#N/A</v>
      </c>
      <c r="H165" s="324" t="e">
        <f>IF(ISNUMBER(Regressions!H175),ROUND(Regressions!H175, 1), NA())</f>
        <v>#N/A</v>
      </c>
      <c r="I165" s="223">
        <f>IF(ISNUMBER(Regressions!I175),ROUND(Regressions!I175, 1), NA())</f>
        <v>0</v>
      </c>
      <c r="J165" s="325">
        <f>IF(ISNUMBER(Regressions!K175),ROUND(Regressions!K175, 1), NA())</f>
        <v>100</v>
      </c>
      <c r="K165" s="323">
        <f>IF(ISNUMBER(Regressions!L175),ROUND(Regressions!L175, 1), NA())</f>
        <v>100</v>
      </c>
      <c r="L165" s="224" t="e">
        <f>IF(ISNUMBER(Regressions!M175),ROUND(Regressions!M175, 1), NA())</f>
        <v>#N/A</v>
      </c>
      <c r="M165" s="324" t="e">
        <f>IF(ISNUMBER(Regressions!N175),ROUND(Regressions!N175, 1), NA())</f>
        <v>#N/A</v>
      </c>
      <c r="N165" s="223">
        <f>IF(ISNUMBER(Regressions!O175),ROUND(Regressions!O175, 1), NA())</f>
        <v>0</v>
      </c>
      <c r="O165" s="325">
        <f>IF(ISNUMBER(Regressions!Q175),ROUND(Regressions!Q175, 1), NA())</f>
        <v>100</v>
      </c>
      <c r="P165" s="323">
        <f>IF(ISNUMBER(Regressions!R175),ROUND(Regressions!R175, 1), NA())</f>
        <v>100</v>
      </c>
      <c r="Q165" s="201" t="e">
        <f>IF(ISNUMBER(Regressions!S175),ROUND(Regressions!S175, 1), NA())</f>
        <v>#N/A</v>
      </c>
      <c r="R165" s="324" t="e">
        <f>IF(ISNUMBER(Regressions!T175),ROUND(Regressions!T175, 1), NA())</f>
        <v>#N/A</v>
      </c>
      <c r="S165" s="223">
        <f>IF(ISNUMBER(Regressions!U175),ROUND(Regressions!U175, 1), NA())</f>
        <v>0</v>
      </c>
    </row>
    <row xmlns:x14ac="http://schemas.microsoft.com/office/spreadsheetml/2009/9/ac" r="166" x14ac:dyDescent="0.2">
      <c r="A166" s="320" t="str">
        <f>IF(ISBLANK(Regressions!A176), " ", Regressions!A176)</f>
        <v>British Virgin Islands</v>
      </c>
      <c r="B166" s="321">
        <f>IF(ISBLANK(Regressions!B176), " ", Regressions!B176)</f>
        <v>2007</v>
      </c>
      <c r="C166" s="326" t="str">
        <f>IF(ISBLANK(Regressions!C176), " ", Regressions!C176)</f>
        <v>Secondary</v>
      </c>
      <c r="D166" s="322">
        <f>IF(ISBLANK(Regressions!D176), " ", Regressions!D176)</f>
        <v>1783</v>
      </c>
      <c r="E166" s="200">
        <f>IF(ISNUMBER(Regressions!E176),ROUND(Regressions!E176, 1), NA())</f>
        <v>100</v>
      </c>
      <c r="F166" s="323">
        <f>IF(ISNUMBER(Regressions!F176),ROUND(Regressions!F176, 1), NA())</f>
        <v>100</v>
      </c>
      <c r="G166" s="222" t="e">
        <f>IF(ISNUMBER(Regressions!G176),ROUND(Regressions!G176, 1), NA())</f>
        <v>#N/A</v>
      </c>
      <c r="H166" s="324" t="e">
        <f>IF(ISNUMBER(Regressions!H176),ROUND(Regressions!H176, 1), NA())</f>
        <v>#N/A</v>
      </c>
      <c r="I166" s="223">
        <f>IF(ISNUMBER(Regressions!I176),ROUND(Regressions!I176, 1), NA())</f>
        <v>0</v>
      </c>
      <c r="J166" s="325">
        <f>IF(ISNUMBER(Regressions!K176),ROUND(Regressions!K176, 1), NA())</f>
        <v>100</v>
      </c>
      <c r="K166" s="323">
        <f>IF(ISNUMBER(Regressions!L176),ROUND(Regressions!L176, 1), NA())</f>
        <v>100</v>
      </c>
      <c r="L166" s="224" t="e">
        <f>IF(ISNUMBER(Regressions!M176),ROUND(Regressions!M176, 1), NA())</f>
        <v>#N/A</v>
      </c>
      <c r="M166" s="324" t="e">
        <f>IF(ISNUMBER(Regressions!N176),ROUND(Regressions!N176, 1), NA())</f>
        <v>#N/A</v>
      </c>
      <c r="N166" s="223">
        <f>IF(ISNUMBER(Regressions!O176),ROUND(Regressions!O176, 1), NA())</f>
        <v>0</v>
      </c>
      <c r="O166" s="325">
        <f>IF(ISNUMBER(Regressions!Q176),ROUND(Regressions!Q176, 1), NA())</f>
        <v>100</v>
      </c>
      <c r="P166" s="323">
        <f>IF(ISNUMBER(Regressions!R176),ROUND(Regressions!R176, 1), NA())</f>
        <v>100</v>
      </c>
      <c r="Q166" s="201" t="e">
        <f>IF(ISNUMBER(Regressions!S176),ROUND(Regressions!S176, 1), NA())</f>
        <v>#N/A</v>
      </c>
      <c r="R166" s="324" t="e">
        <f>IF(ISNUMBER(Regressions!T176),ROUND(Regressions!T176, 1), NA())</f>
        <v>#N/A</v>
      </c>
      <c r="S166" s="223">
        <f>IF(ISNUMBER(Regressions!U176),ROUND(Regressions!U176, 1), NA())</f>
        <v>0</v>
      </c>
    </row>
    <row xmlns:x14ac="http://schemas.microsoft.com/office/spreadsheetml/2009/9/ac" r="167" x14ac:dyDescent="0.2">
      <c r="A167" s="320" t="str">
        <f>IF(ISBLANK(Regressions!A177), " ", Regressions!A177)</f>
        <v>British Virgin Islands</v>
      </c>
      <c r="B167" s="321">
        <f>IF(ISBLANK(Regressions!B177), " ", Regressions!B177)</f>
        <v>2008</v>
      </c>
      <c r="C167" s="326" t="str">
        <f>IF(ISBLANK(Regressions!C177), " ", Regressions!C177)</f>
        <v>Secondary</v>
      </c>
      <c r="D167" s="322">
        <f>IF(ISBLANK(Regressions!D177), " ", Regressions!D177)</f>
        <v>1805</v>
      </c>
      <c r="E167" s="200">
        <f>IF(ISNUMBER(Regressions!E177),ROUND(Regressions!E177, 1), NA())</f>
        <v>100</v>
      </c>
      <c r="F167" s="323">
        <f>IF(ISNUMBER(Regressions!F177),ROUND(Regressions!F177, 1), NA())</f>
        <v>100</v>
      </c>
      <c r="G167" s="222" t="e">
        <f>IF(ISNUMBER(Regressions!G177),ROUND(Regressions!G177, 1), NA())</f>
        <v>#N/A</v>
      </c>
      <c r="H167" s="324" t="e">
        <f>IF(ISNUMBER(Regressions!H177),ROUND(Regressions!H177, 1), NA())</f>
        <v>#N/A</v>
      </c>
      <c r="I167" s="223">
        <f>IF(ISNUMBER(Regressions!I177),ROUND(Regressions!I177, 1), NA())</f>
        <v>0</v>
      </c>
      <c r="J167" s="325">
        <f>IF(ISNUMBER(Regressions!K177),ROUND(Regressions!K177, 1), NA())</f>
        <v>100</v>
      </c>
      <c r="K167" s="323">
        <f>IF(ISNUMBER(Regressions!L177),ROUND(Regressions!L177, 1), NA())</f>
        <v>100</v>
      </c>
      <c r="L167" s="224" t="e">
        <f>IF(ISNUMBER(Regressions!M177),ROUND(Regressions!M177, 1), NA())</f>
        <v>#N/A</v>
      </c>
      <c r="M167" s="324" t="e">
        <f>IF(ISNUMBER(Regressions!N177),ROUND(Regressions!N177, 1), NA())</f>
        <v>#N/A</v>
      </c>
      <c r="N167" s="223">
        <f>IF(ISNUMBER(Regressions!O177),ROUND(Regressions!O177, 1), NA())</f>
        <v>0</v>
      </c>
      <c r="O167" s="325">
        <f>IF(ISNUMBER(Regressions!Q177),ROUND(Regressions!Q177, 1), NA())</f>
        <v>100</v>
      </c>
      <c r="P167" s="323">
        <f>IF(ISNUMBER(Regressions!R177),ROUND(Regressions!R177, 1), NA())</f>
        <v>100</v>
      </c>
      <c r="Q167" s="201" t="e">
        <f>IF(ISNUMBER(Regressions!S177),ROUND(Regressions!S177, 1), NA())</f>
        <v>#N/A</v>
      </c>
      <c r="R167" s="324" t="e">
        <f>IF(ISNUMBER(Regressions!T177),ROUND(Regressions!T177, 1), NA())</f>
        <v>#N/A</v>
      </c>
      <c r="S167" s="223">
        <f>IF(ISNUMBER(Regressions!U177),ROUND(Regressions!U177, 1), NA())</f>
        <v>0</v>
      </c>
    </row>
    <row xmlns:x14ac="http://schemas.microsoft.com/office/spreadsheetml/2009/9/ac" r="168" x14ac:dyDescent="0.2">
      <c r="A168" s="320" t="str">
        <f>IF(ISBLANK(Regressions!A178), " ", Regressions!A178)</f>
        <v>British Virgin Islands</v>
      </c>
      <c r="B168" s="321">
        <f>IF(ISBLANK(Regressions!B178), " ", Regressions!B178)</f>
        <v>2009</v>
      </c>
      <c r="C168" s="326" t="str">
        <f>IF(ISBLANK(Regressions!C178), " ", Regressions!C178)</f>
        <v>Secondary</v>
      </c>
      <c r="D168" s="322">
        <f>IF(ISBLANK(Regressions!D178), " ", Regressions!D178)</f>
        <v>1842</v>
      </c>
      <c r="E168" s="200">
        <f>IF(ISNUMBER(Regressions!E178),ROUND(Regressions!E178, 1), NA())</f>
        <v>100</v>
      </c>
      <c r="F168" s="323">
        <f>IF(ISNUMBER(Regressions!F178),ROUND(Regressions!F178, 1), NA())</f>
        <v>100</v>
      </c>
      <c r="G168" s="222" t="e">
        <f>IF(ISNUMBER(Regressions!G178),ROUND(Regressions!G178, 1), NA())</f>
        <v>#N/A</v>
      </c>
      <c r="H168" s="324" t="e">
        <f>IF(ISNUMBER(Regressions!H178),ROUND(Regressions!H178, 1), NA())</f>
        <v>#N/A</v>
      </c>
      <c r="I168" s="223">
        <f>IF(ISNUMBER(Regressions!I178),ROUND(Regressions!I178, 1), NA())</f>
        <v>0</v>
      </c>
      <c r="J168" s="325">
        <f>IF(ISNUMBER(Regressions!K178),ROUND(Regressions!K178, 1), NA())</f>
        <v>100</v>
      </c>
      <c r="K168" s="323">
        <f>IF(ISNUMBER(Regressions!L178),ROUND(Regressions!L178, 1), NA())</f>
        <v>100</v>
      </c>
      <c r="L168" s="224" t="e">
        <f>IF(ISNUMBER(Regressions!M178),ROUND(Regressions!M178, 1), NA())</f>
        <v>#N/A</v>
      </c>
      <c r="M168" s="324" t="e">
        <f>IF(ISNUMBER(Regressions!N178),ROUND(Regressions!N178, 1), NA())</f>
        <v>#N/A</v>
      </c>
      <c r="N168" s="223">
        <f>IF(ISNUMBER(Regressions!O178),ROUND(Regressions!O178, 1), NA())</f>
        <v>0</v>
      </c>
      <c r="O168" s="325">
        <f>IF(ISNUMBER(Regressions!Q178),ROUND(Regressions!Q178, 1), NA())</f>
        <v>100</v>
      </c>
      <c r="P168" s="323">
        <f>IF(ISNUMBER(Regressions!R178),ROUND(Regressions!R178, 1), NA())</f>
        <v>100</v>
      </c>
      <c r="Q168" s="201" t="e">
        <f>IF(ISNUMBER(Regressions!S178),ROUND(Regressions!S178, 1), NA())</f>
        <v>#N/A</v>
      </c>
      <c r="R168" s="324" t="e">
        <f>IF(ISNUMBER(Regressions!T178),ROUND(Regressions!T178, 1), NA())</f>
        <v>#N/A</v>
      </c>
      <c r="S168" s="223">
        <f>IF(ISNUMBER(Regressions!U178),ROUND(Regressions!U178, 1), NA())</f>
        <v>0</v>
      </c>
    </row>
    <row xmlns:x14ac="http://schemas.microsoft.com/office/spreadsheetml/2009/9/ac" r="169" x14ac:dyDescent="0.2">
      <c r="A169" s="320" t="str">
        <f>IF(ISBLANK(Regressions!A179), " ", Regressions!A179)</f>
        <v>British Virgin Islands</v>
      </c>
      <c r="B169" s="321">
        <f>IF(ISBLANK(Regressions!B179), " ", Regressions!B179)</f>
        <v>2010</v>
      </c>
      <c r="C169" s="326" t="str">
        <f>IF(ISBLANK(Regressions!C179), " ", Regressions!C179)</f>
        <v>Secondary</v>
      </c>
      <c r="D169" s="322">
        <f>IF(ISBLANK(Regressions!D179), " ", Regressions!D179)</f>
        <v>1903</v>
      </c>
      <c r="E169" s="200">
        <f>IF(ISNUMBER(Regressions!E179),ROUND(Regressions!E179, 1), NA())</f>
        <v>100</v>
      </c>
      <c r="F169" s="323">
        <f>IF(ISNUMBER(Regressions!F179),ROUND(Regressions!F179, 1), NA())</f>
        <v>100</v>
      </c>
      <c r="G169" s="222">
        <f>IF(ISNUMBER(Regressions!G179),ROUND(Regressions!G179, 1), NA())</f>
        <v>75.7</v>
      </c>
      <c r="H169" s="324">
        <f>IF(ISNUMBER(Regressions!H179),ROUND(Regressions!H179, 1), NA())</f>
        <v>24.3</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94.3</v>
      </c>
      <c r="M169" s="324">
        <f>IF(ISNUMBER(Regressions!N179),ROUND(Regressions!N179, 1), NA())</f>
        <v>5.7</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94.3</v>
      </c>
      <c r="R169" s="324">
        <f>IF(ISNUMBER(Regressions!T179),ROUND(Regressions!T179, 1), NA())</f>
        <v>5.7</v>
      </c>
      <c r="S169" s="223">
        <f>IF(ISNUMBER(Regressions!U179),ROUND(Regressions!U179, 1), NA())</f>
        <v>0</v>
      </c>
    </row>
    <row xmlns:x14ac="http://schemas.microsoft.com/office/spreadsheetml/2009/9/ac" r="170" x14ac:dyDescent="0.2">
      <c r="A170" s="320" t="str">
        <f>IF(ISBLANK(Regressions!A180), " ", Regressions!A180)</f>
        <v>British Virgin Islands</v>
      </c>
      <c r="B170" s="321">
        <f>IF(ISBLANK(Regressions!B180), " ", Regressions!B180)</f>
        <v>2011</v>
      </c>
      <c r="C170" s="326" t="str">
        <f>IF(ISBLANK(Regressions!C180), " ", Regressions!C180)</f>
        <v>Secondary</v>
      </c>
      <c r="D170" s="322">
        <f>IF(ISBLANK(Regressions!D180), " ", Regressions!D180)</f>
        <v>1954</v>
      </c>
      <c r="E170" s="200">
        <f>IF(ISNUMBER(Regressions!E180),ROUND(Regressions!E180, 1), NA())</f>
        <v>100</v>
      </c>
      <c r="F170" s="323">
        <f>IF(ISNUMBER(Regressions!F180),ROUND(Regressions!F180, 1), NA())</f>
        <v>100</v>
      </c>
      <c r="G170" s="222">
        <f>IF(ISNUMBER(Regressions!G180),ROUND(Regressions!G180, 1), NA())</f>
        <v>75.7</v>
      </c>
      <c r="H170" s="324">
        <f>IF(ISNUMBER(Regressions!H180),ROUND(Regressions!H180, 1), NA())</f>
        <v>24.3</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94.3</v>
      </c>
      <c r="M170" s="324">
        <f>IF(ISNUMBER(Regressions!N180),ROUND(Regressions!N180, 1), NA())</f>
        <v>5.7</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94.3</v>
      </c>
      <c r="R170" s="324">
        <f>IF(ISNUMBER(Regressions!T180),ROUND(Regressions!T180, 1), NA())</f>
        <v>5.7</v>
      </c>
      <c r="S170" s="223">
        <f>IF(ISNUMBER(Regressions!U180),ROUND(Regressions!U180, 1), NA())</f>
        <v>0</v>
      </c>
    </row>
    <row xmlns:x14ac="http://schemas.microsoft.com/office/spreadsheetml/2009/9/ac" r="171" x14ac:dyDescent="0.2">
      <c r="A171" s="320" t="str">
        <f>IF(ISBLANK(Regressions!A181), " ", Regressions!A181)</f>
        <v>British Virgin Islands</v>
      </c>
      <c r="B171" s="321">
        <f>IF(ISBLANK(Regressions!B181), " ", Regressions!B181)</f>
        <v>2012</v>
      </c>
      <c r="C171" s="326" t="str">
        <f>IF(ISBLANK(Regressions!C181), " ", Regressions!C181)</f>
        <v>Secondary</v>
      </c>
      <c r="D171" s="322">
        <f>IF(ISBLANK(Regressions!D181), " ", Regressions!D181)</f>
        <v>1992</v>
      </c>
      <c r="E171" s="200">
        <f>IF(ISNUMBER(Regressions!E181),ROUND(Regressions!E181, 1), NA())</f>
        <v>100</v>
      </c>
      <c r="F171" s="323">
        <f>IF(ISNUMBER(Regressions!F181),ROUND(Regressions!F181, 1), NA())</f>
        <v>100</v>
      </c>
      <c r="G171" s="222">
        <f>IF(ISNUMBER(Regressions!G181),ROUND(Regressions!G181, 1), NA())</f>
        <v>75.7</v>
      </c>
      <c r="H171" s="324">
        <f>IF(ISNUMBER(Regressions!H181),ROUND(Regressions!H181, 1), NA())</f>
        <v>24.3</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94.3</v>
      </c>
      <c r="M171" s="324">
        <f>IF(ISNUMBER(Regressions!N181),ROUND(Regressions!N181, 1), NA())</f>
        <v>5.7</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94.3</v>
      </c>
      <c r="R171" s="324">
        <f>IF(ISNUMBER(Regressions!T181),ROUND(Regressions!T181, 1), NA())</f>
        <v>5.7</v>
      </c>
      <c r="S171" s="223">
        <f>IF(ISNUMBER(Regressions!U181),ROUND(Regressions!U181, 1), NA())</f>
        <v>0</v>
      </c>
    </row>
    <row xmlns:x14ac="http://schemas.microsoft.com/office/spreadsheetml/2009/9/ac" r="172" x14ac:dyDescent="0.2">
      <c r="A172" s="320" t="str">
        <f>IF(ISBLANK(Regressions!A182), " ", Regressions!A182)</f>
        <v>British Virgin Islands</v>
      </c>
      <c r="B172" s="321">
        <f>IF(ISBLANK(Regressions!B182), " ", Regressions!B182)</f>
        <v>2013</v>
      </c>
      <c r="C172" s="326" t="str">
        <f>IF(ISBLANK(Regressions!C182), " ", Regressions!C182)</f>
        <v>Secondary</v>
      </c>
      <c r="D172" s="322">
        <f>IF(ISBLANK(Regressions!D182), " ", Regressions!D182)</f>
        <v>2048</v>
      </c>
      <c r="E172" s="200">
        <f>IF(ISNUMBER(Regressions!E182),ROUND(Regressions!E182, 1), NA())</f>
        <v>100</v>
      </c>
      <c r="F172" s="323">
        <f>IF(ISNUMBER(Regressions!F182),ROUND(Regressions!F182, 1), NA())</f>
        <v>100</v>
      </c>
      <c r="G172" s="222">
        <f>IF(ISNUMBER(Regressions!G182),ROUND(Regressions!G182, 1), NA())</f>
        <v>75.7</v>
      </c>
      <c r="H172" s="324">
        <f>IF(ISNUMBER(Regressions!H182),ROUND(Regressions!H182, 1), NA())</f>
        <v>24.3</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94.3</v>
      </c>
      <c r="M172" s="324">
        <f>IF(ISNUMBER(Regressions!N182),ROUND(Regressions!N182, 1), NA())</f>
        <v>5.7</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94.3</v>
      </c>
      <c r="R172" s="324">
        <f>IF(ISNUMBER(Regressions!T182),ROUND(Regressions!T182, 1), NA())</f>
        <v>5.7</v>
      </c>
      <c r="S172" s="223">
        <f>IF(ISNUMBER(Regressions!U182),ROUND(Regressions!U182, 1), NA())</f>
        <v>0</v>
      </c>
    </row>
    <row xmlns:x14ac="http://schemas.microsoft.com/office/spreadsheetml/2009/9/ac" r="173" x14ac:dyDescent="0.2">
      <c r="A173" s="320" t="str">
        <f>IF(ISBLANK(Regressions!A183), " ", Regressions!A183)</f>
        <v>British Virgin Islands</v>
      </c>
      <c r="B173" s="321">
        <f>IF(ISBLANK(Regressions!B183), " ", Regressions!B183)</f>
        <v>2014</v>
      </c>
      <c r="C173" s="326" t="str">
        <f>IF(ISBLANK(Regressions!C183), " ", Regressions!C183)</f>
        <v>Secondary</v>
      </c>
      <c r="D173" s="322">
        <f>IF(ISBLANK(Regressions!D183), " ", Regressions!D183)</f>
        <v>2060</v>
      </c>
      <c r="E173" s="200">
        <f>IF(ISNUMBER(Regressions!E183),ROUND(Regressions!E183, 1), NA())</f>
        <v>100</v>
      </c>
      <c r="F173" s="323">
        <f>IF(ISNUMBER(Regressions!F183),ROUND(Regressions!F183, 1), NA())</f>
        <v>100</v>
      </c>
      <c r="G173" s="222">
        <f>IF(ISNUMBER(Regressions!G183),ROUND(Regressions!G183, 1), NA())</f>
        <v>75.7</v>
      </c>
      <c r="H173" s="324">
        <f>IF(ISNUMBER(Regressions!H183),ROUND(Regressions!H183, 1), NA())</f>
        <v>24.3</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94.3</v>
      </c>
      <c r="M173" s="324">
        <f>IF(ISNUMBER(Regressions!N183),ROUND(Regressions!N183, 1), NA())</f>
        <v>5.7</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94.3</v>
      </c>
      <c r="R173" s="324">
        <f>IF(ISNUMBER(Regressions!T183),ROUND(Regressions!T183, 1), NA())</f>
        <v>5.7</v>
      </c>
      <c r="S173" s="223">
        <f>IF(ISNUMBER(Regressions!U183),ROUND(Regressions!U183, 1), NA())</f>
        <v>0</v>
      </c>
    </row>
    <row xmlns:x14ac="http://schemas.microsoft.com/office/spreadsheetml/2009/9/ac" r="174" x14ac:dyDescent="0.2">
      <c r="A174" s="320" t="str">
        <f>IF(ISBLANK(Regressions!A184), " ", Regressions!A184)</f>
        <v>British Virgin Islands</v>
      </c>
      <c r="B174" s="321">
        <f>IF(ISBLANK(Regressions!B184), " ", Regressions!B184)</f>
        <v>2015</v>
      </c>
      <c r="C174" s="326" t="str">
        <f>IF(ISBLANK(Regressions!C184), " ", Regressions!C184)</f>
        <v>Secondary</v>
      </c>
      <c r="D174" s="322">
        <f>IF(ISBLANK(Regressions!D184), " ", Regressions!D184)</f>
        <v>2044</v>
      </c>
      <c r="E174" s="200">
        <f>IF(ISNUMBER(Regressions!E184),ROUND(Regressions!E184, 1), NA())</f>
        <v>100</v>
      </c>
      <c r="F174" s="323">
        <f>IF(ISNUMBER(Regressions!F184),ROUND(Regressions!F184, 1), NA())</f>
        <v>100</v>
      </c>
      <c r="G174" s="222">
        <f>IF(ISNUMBER(Regressions!G184),ROUND(Regressions!G184, 1), NA())</f>
        <v>78.5</v>
      </c>
      <c r="H174" s="324">
        <f>IF(ISNUMBER(Regressions!H184),ROUND(Regressions!H184, 1), NA())</f>
        <v>21.5</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94.3</v>
      </c>
      <c r="M174" s="324">
        <f>IF(ISNUMBER(Regressions!N184),ROUND(Regressions!N184, 1), NA())</f>
        <v>5.7</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94.3</v>
      </c>
      <c r="R174" s="324">
        <f>IF(ISNUMBER(Regressions!T184),ROUND(Regressions!T184, 1), NA())</f>
        <v>5.7</v>
      </c>
      <c r="S174" s="223">
        <f>IF(ISNUMBER(Regressions!U184),ROUND(Regressions!U184, 1), NA())</f>
        <v>0</v>
      </c>
    </row>
    <row xmlns:x14ac="http://schemas.microsoft.com/office/spreadsheetml/2009/9/ac" r="175" x14ac:dyDescent="0.2">
      <c r="A175" s="320" t="str">
        <f>IF(ISBLANK(Regressions!A185), " ", Regressions!A185)</f>
        <v>British Virgin Islands</v>
      </c>
      <c r="B175" s="321">
        <f>IF(ISBLANK(Regressions!B185), " ", Regressions!B185)</f>
        <v>2016</v>
      </c>
      <c r="C175" s="326" t="str">
        <f>IF(ISBLANK(Regressions!C185), " ", Regressions!C185)</f>
        <v>Secondary</v>
      </c>
      <c r="D175" s="322">
        <f>IF(ISBLANK(Regressions!D185), " ", Regressions!D185)</f>
        <v>2034</v>
      </c>
      <c r="E175" s="200">
        <f>IF(ISNUMBER(Regressions!E185),ROUND(Regressions!E185, 1), NA())</f>
        <v>100</v>
      </c>
      <c r="F175" s="323">
        <f>IF(ISNUMBER(Regressions!F185),ROUND(Regressions!F185, 1), NA())</f>
        <v>100</v>
      </c>
      <c r="G175" s="222">
        <f>IF(ISNUMBER(Regressions!G185),ROUND(Regressions!G185, 1), NA())</f>
        <v>81.3</v>
      </c>
      <c r="H175" s="324">
        <f>IF(ISNUMBER(Regressions!H185),ROUND(Regressions!H185, 1), NA())</f>
        <v>18.7</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94.3</v>
      </c>
      <c r="M175" s="324">
        <f>IF(ISNUMBER(Regressions!N185),ROUND(Regressions!N185, 1), NA())</f>
        <v>5.7</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94.3</v>
      </c>
      <c r="R175" s="324">
        <f>IF(ISNUMBER(Regressions!T185),ROUND(Regressions!T185, 1), NA())</f>
        <v>5.7</v>
      </c>
      <c r="S175" s="223">
        <f>IF(ISNUMBER(Regressions!U185),ROUND(Regressions!U185, 1), NA())</f>
        <v>0</v>
      </c>
    </row>
    <row xmlns:x14ac="http://schemas.microsoft.com/office/spreadsheetml/2009/9/ac" r="176" x14ac:dyDescent="0.2">
      <c r="A176" s="320" t="str">
        <f>IF(ISBLANK(Regressions!A186), " ", Regressions!A186)</f>
        <v>British Virgin Islands</v>
      </c>
      <c r="B176" s="321">
        <f>IF(ISBLANK(Regressions!B186), " ", Regressions!B186)</f>
        <v>2017</v>
      </c>
      <c r="C176" s="326" t="str">
        <f>IF(ISBLANK(Regressions!C186), " ", Regressions!C186)</f>
        <v>Secondary</v>
      </c>
      <c r="D176" s="322">
        <f>IF(ISBLANK(Regressions!D186), " ", Regressions!D186)</f>
        <v>2459</v>
      </c>
      <c r="E176" s="200">
        <f>IF(ISNUMBER(Regressions!E186),ROUND(Regressions!E186, 1), NA())</f>
        <v>100</v>
      </c>
      <c r="F176" s="323">
        <f>IF(ISNUMBER(Regressions!F186),ROUND(Regressions!F186, 1), NA())</f>
        <v>100</v>
      </c>
      <c r="G176" s="222">
        <f>IF(ISNUMBER(Regressions!G186),ROUND(Regressions!G186, 1), NA())</f>
        <v>84.1</v>
      </c>
      <c r="H176" s="324">
        <f>IF(ISNUMBER(Regressions!H186),ROUND(Regressions!H186, 1), NA())</f>
        <v>15.9</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94.3</v>
      </c>
      <c r="M176" s="324">
        <f>IF(ISNUMBER(Regressions!N186),ROUND(Regressions!N186, 1), NA())</f>
        <v>5.7</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94.3</v>
      </c>
      <c r="R176" s="324">
        <f>IF(ISNUMBER(Regressions!T186),ROUND(Regressions!T186, 1), NA())</f>
        <v>5.7</v>
      </c>
      <c r="S176" s="223">
        <f>IF(ISNUMBER(Regressions!U186),ROUND(Regressions!U186, 1), NA())</f>
        <v>0</v>
      </c>
    </row>
    <row xmlns:x14ac="http://schemas.microsoft.com/office/spreadsheetml/2009/9/ac" r="177" x14ac:dyDescent="0.2">
      <c r="A177" s="320" t="str">
        <f>IF(ISBLANK(Regressions!A187), " ", Regressions!A187)</f>
        <v>British Virgin Islands</v>
      </c>
      <c r="B177" s="321">
        <f>IF(ISBLANK(Regressions!B187), " ", Regressions!B187)</f>
        <v>2018</v>
      </c>
      <c r="C177" s="326" t="str">
        <f>IF(ISBLANK(Regressions!C187), " ", Regressions!C187)</f>
        <v>Secondary</v>
      </c>
      <c r="D177" s="322">
        <f>IF(ISBLANK(Regressions!D187), " ", Regressions!D187)</f>
        <v>2333</v>
      </c>
      <c r="E177" s="200">
        <f>IF(ISNUMBER(Regressions!E187),ROUND(Regressions!E187, 1), NA())</f>
        <v>100</v>
      </c>
      <c r="F177" s="323">
        <f>IF(ISNUMBER(Regressions!F187),ROUND(Regressions!F187, 1), NA())</f>
        <v>100</v>
      </c>
      <c r="G177" s="222">
        <f>IF(ISNUMBER(Regressions!G187),ROUND(Regressions!G187, 1), NA())</f>
        <v>86.9</v>
      </c>
      <c r="H177" s="324">
        <f>IF(ISNUMBER(Regressions!H187),ROUND(Regressions!H187, 1), NA())</f>
        <v>13.1</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94.2</v>
      </c>
      <c r="M177" s="324">
        <f>IF(ISNUMBER(Regressions!N187),ROUND(Regressions!N187, 1), NA())</f>
        <v>5.8</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94.2</v>
      </c>
      <c r="R177" s="324">
        <f>IF(ISNUMBER(Regressions!T187),ROUND(Regressions!T187, 1), NA())</f>
        <v>5.8</v>
      </c>
      <c r="S177" s="223">
        <f>IF(ISNUMBER(Regressions!U187),ROUND(Regressions!U187, 1), NA())</f>
        <v>0</v>
      </c>
    </row>
    <row xmlns:x14ac="http://schemas.microsoft.com/office/spreadsheetml/2009/9/ac" r="178" x14ac:dyDescent="0.2">
      <c r="A178" s="320" t="str">
        <f>IF(ISBLANK(Regressions!A188), " ", Regressions!A188)</f>
        <v>British Virgin Islands</v>
      </c>
      <c r="B178" s="321">
        <f>IF(ISBLANK(Regressions!B188), " ", Regressions!B188)</f>
        <v>2019</v>
      </c>
      <c r="C178" s="326" t="str">
        <f>IF(ISBLANK(Regressions!C188), " ", Regressions!C188)</f>
        <v>Secondary</v>
      </c>
      <c r="D178" s="322">
        <f>IF(ISBLANK(Regressions!D188), " ", Regressions!D188)</f>
        <v>2403</v>
      </c>
      <c r="E178" s="200">
        <f>IF(ISNUMBER(Regressions!E188),ROUND(Regressions!E188, 1), NA())</f>
        <v>100</v>
      </c>
      <c r="F178" s="323">
        <f>IF(ISNUMBER(Regressions!F188),ROUND(Regressions!F188, 1), NA())</f>
        <v>100</v>
      </c>
      <c r="G178" s="222">
        <f>IF(ISNUMBER(Regressions!G188),ROUND(Regressions!G188, 1), NA())</f>
        <v>89.7</v>
      </c>
      <c r="H178" s="324">
        <f>IF(ISNUMBER(Regressions!H188),ROUND(Regressions!H188, 1), NA())</f>
        <v>10.3</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94.2</v>
      </c>
      <c r="M178" s="324">
        <f>IF(ISNUMBER(Regressions!N188),ROUND(Regressions!N188, 1), NA())</f>
        <v>5.8</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94.2</v>
      </c>
      <c r="R178" s="324">
        <f>IF(ISNUMBER(Regressions!T188),ROUND(Regressions!T188, 1), NA())</f>
        <v>5.8</v>
      </c>
      <c r="S178" s="223">
        <f>IF(ISNUMBER(Regressions!U188),ROUND(Regressions!U188, 1), NA())</f>
        <v>0</v>
      </c>
    </row>
    <row xmlns:x14ac="http://schemas.microsoft.com/office/spreadsheetml/2009/9/ac" r="179" x14ac:dyDescent="0.2">
      <c r="A179" s="320" t="str">
        <f>IF(ISBLANK(Regressions!A189), " ", Regressions!A189)</f>
        <v>British Virgin Islands</v>
      </c>
      <c r="B179" s="321">
        <f>IF(ISBLANK(Regressions!B189), " ", Regressions!B189)</f>
        <v>2020</v>
      </c>
      <c r="C179" s="326" t="str">
        <f>IF(ISBLANK(Regressions!C189), " ", Regressions!C189)</f>
        <v>Secondary</v>
      </c>
      <c r="D179" s="322">
        <f>IF(ISBLANK(Regressions!D189), " ", Regressions!D189)</f>
        <v>2469</v>
      </c>
      <c r="E179" s="200">
        <f>IF(ISNUMBER(Regressions!E189),ROUND(Regressions!E189, 1), NA())</f>
        <v>100</v>
      </c>
      <c r="F179" s="323">
        <f>IF(ISNUMBER(Regressions!F189),ROUND(Regressions!F189, 1), NA())</f>
        <v>100</v>
      </c>
      <c r="G179" s="222">
        <f>IF(ISNUMBER(Regressions!G189),ROUND(Regressions!G189, 1), NA())</f>
        <v>92.6</v>
      </c>
      <c r="H179" s="324">
        <f>IF(ISNUMBER(Regressions!H189),ROUND(Regressions!H189, 1), NA())</f>
        <v>7.4</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94.2</v>
      </c>
      <c r="M179" s="324">
        <f>IF(ISNUMBER(Regressions!N189),ROUND(Regressions!N189, 1), NA())</f>
        <v>5.8</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94.2</v>
      </c>
      <c r="R179" s="324">
        <f>IF(ISNUMBER(Regressions!T189),ROUND(Regressions!T189, 1), NA())</f>
        <v>5.8</v>
      </c>
      <c r="S179" s="223">
        <f>IF(ISNUMBER(Regressions!U189),ROUND(Regressions!U189, 1), NA())</f>
        <v>0</v>
      </c>
    </row>
    <row xmlns:x14ac="http://schemas.microsoft.com/office/spreadsheetml/2009/9/ac" r="180" x14ac:dyDescent="0.2">
      <c r="A180" s="374" t="str">
        <f>IF(ISBLANK(Regressions!A190), " ", Regressions!A190)</f>
        <v>British Virgin Islands</v>
      </c>
      <c r="B180" s="375">
        <f>IF(ISBLANK(Regressions!B190), " ", Regressions!B190)</f>
        <v>2021</v>
      </c>
      <c r="C180" s="376" t="str">
        <f>IF(ISBLANK(Regressions!C190), " ", Regressions!C190)</f>
        <v>Secondary</v>
      </c>
      <c r="D180" s="377">
        <f>IF(ISBLANK(Regressions!D190), " ", Regressions!D190)</f>
        <v>2661</v>
      </c>
      <c r="E180" s="380">
        <f>IF(ISNUMBER(Regressions!E190),ROUND(Regressions!E190, 1), NA())</f>
        <v>100</v>
      </c>
      <c r="F180" s="378">
        <f>IF(ISNUMBER(Regressions!F190),ROUND(Regressions!F190, 1), NA())</f>
        <v>100</v>
      </c>
      <c r="G180" s="381">
        <f>IF(ISNUMBER(Regressions!G190),ROUND(Regressions!G190, 1), NA())</f>
        <v>95.4</v>
      </c>
      <c r="H180" s="379">
        <f>IF(ISNUMBER(Regressions!H190),ROUND(Regressions!H190, 1), NA())</f>
        <v>4.5999999999999996</v>
      </c>
      <c r="I180" s="382">
        <f>IF(ISNUMBER(Regressions!I190),ROUND(Regressions!I190, 1), NA())</f>
        <v>0</v>
      </c>
      <c r="J180" s="380">
        <f>IF(ISNUMBER(Regressions!K190),ROUND(Regressions!K190, 1), NA())</f>
        <v>100</v>
      </c>
      <c r="K180" s="378">
        <f>IF(ISNUMBER(Regressions!L190),ROUND(Regressions!L190, 1), NA())</f>
        <v>100</v>
      </c>
      <c r="L180" s="383">
        <f>IF(ISNUMBER(Regressions!M190),ROUND(Regressions!M190, 1), NA())</f>
        <v>94.2</v>
      </c>
      <c r="M180" s="379">
        <f>IF(ISNUMBER(Regressions!N190),ROUND(Regressions!N190, 1), NA())</f>
        <v>5.8</v>
      </c>
      <c r="N180" s="382">
        <f>IF(ISNUMBER(Regressions!O190),ROUND(Regressions!O190, 1), NA())</f>
        <v>0</v>
      </c>
      <c r="O180" s="380">
        <f>IF(ISNUMBER(Regressions!Q190),ROUND(Regressions!Q190, 1), NA())</f>
        <v>100</v>
      </c>
      <c r="P180" s="378">
        <f>IF(ISNUMBER(Regressions!R190),ROUND(Regressions!R190, 1), NA())</f>
        <v>100</v>
      </c>
      <c r="Q180" s="384">
        <f>IF(ISNUMBER(Regressions!S190),ROUND(Regressions!S190, 1), NA())</f>
        <v>94.2</v>
      </c>
      <c r="R180" s="379">
        <f>IF(ISNUMBER(Regressions!T190),ROUND(Regressions!T190, 1), NA())</f>
        <v>5.8</v>
      </c>
      <c r="S180" s="382">
        <f>IF(ISNUMBER(Regressions!U190),ROUND(Regressions!U190, 1), NA())</f>
        <v>0</v>
      </c>
      <c r="T180" s="373"/>
      <c r="U180" s="373"/>
      <c r="V180" s="373"/>
      <c r="W180" s="373"/>
      <c r="X180" s="373"/>
      <c r="Y180" s="373"/>
      <c r="Z180" s="373"/>
      <c r="AA180" s="373"/>
      <c r="AB180" s="373"/>
      <c r="AC180" s="373"/>
    </row>
    <row xmlns:x14ac="http://schemas.microsoft.com/office/spreadsheetml/2009/9/ac" r="181" x14ac:dyDescent="0.2">
      <c r="A181" s="320" t="str">
        <f>IF(ISBLANK(Regressions!A191), " ", Regressions!A191)</f>
        <v>British Virgin Islands</v>
      </c>
      <c r="B181" s="321">
        <f>IF(ISBLANK(Regressions!B191), " ", Regressions!B191)</f>
        <v>2022</v>
      </c>
      <c r="C181" s="326" t="str">
        <f>IF(ISBLANK(Regressions!C191), " ", Regressions!C191)</f>
        <v>Secondary</v>
      </c>
      <c r="D181" s="322">
        <f>IF(ISBLANK(Regressions!D191), " ", Regressions!D191)</f>
        <v>2674</v>
      </c>
      <c r="E181" s="200">
        <f>IF(ISNUMBER(Regressions!E191),ROUND(Regressions!E191, 1), NA())</f>
        <v>100</v>
      </c>
      <c r="F181" s="323">
        <f>IF(ISNUMBER(Regressions!F191),ROUND(Regressions!F191, 1), NA())</f>
        <v>100</v>
      </c>
      <c r="G181" s="222">
        <f>IF(ISNUMBER(Regressions!G191),ROUND(Regressions!G191, 1), NA())</f>
        <v>98.2</v>
      </c>
      <c r="H181" s="324">
        <f>IF(ISNUMBER(Regressions!H191),ROUND(Regressions!H191, 1), NA())</f>
        <v>1.8</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94.2</v>
      </c>
      <c r="M181" s="324">
        <f>IF(ISNUMBER(Regressions!N191),ROUND(Regressions!N191, 1), NA())</f>
        <v>5.8</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94.2</v>
      </c>
      <c r="R181" s="324">
        <f>IF(ISNUMBER(Regressions!T191),ROUND(Regressions!T191, 1), NA())</f>
        <v>5.8</v>
      </c>
      <c r="S181" s="223">
        <f>IF(ISNUMBER(Regressions!U191),ROUND(Regressions!U191, 1), NA())</f>
        <v>0</v>
      </c>
    </row>
    <row xmlns:x14ac="http://schemas.microsoft.com/office/spreadsheetml/2009/9/ac" r="182" x14ac:dyDescent="0.2">
      <c r="A182" s="327" t="str">
        <f>IF(ISBLANK(Regressions!A192), " ", Regressions!A192)</f>
        <v>British Virgin Islands</v>
      </c>
      <c r="B182" s="328">
        <f>IF(ISBLANK(Regressions!B192), " ", Regressions!B192)</f>
        <v>2023</v>
      </c>
      <c r="C182" s="329" t="str">
        <f>IF(ISBLANK(Regressions!C192), " ", Regressions!C192)</f>
        <v>Secondary</v>
      </c>
      <c r="D182" s="330">
        <f>IF(ISBLANK(Regressions!D192), " ", Regressions!D192)</f>
        <v>2581</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94.2</v>
      </c>
      <c r="M182" s="334">
        <f>IF(ISNUMBER(Regressions!N192),ROUND(Regressions!N192, 1), NA())</f>
        <v>5.8</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94.2</v>
      </c>
      <c r="R182" s="334">
        <f>IF(ISNUMBER(Regressions!T192),ROUND(Regressions!T192, 1), NA())</f>
        <v>5.8</v>
      </c>
      <c r="S182" s="335">
        <f>IF(ISNUMBER(Regressions!U192),ROUND(Regressions!U192, 1), NA())</f>
        <v>0</v>
      </c>
    </row>
    <row xmlns:x14ac="http://schemas.microsoft.com/office/spreadsheetml/2009/9/ac" r="183" hidden="true" x14ac:dyDescent="0.2">
      <c r="A183" s="320" t="str">
        <f>IF(ISBLANK(Regressions!A193), " ", Regressions!A193)</f>
        <v>British Virgin Islands</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British Virgin Islands</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British Virgin Islands</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British Virgin Islands</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British Virgin Islands</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British Virgin Islands</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British Virgin Islands</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5"/>
      <c r="B211" s="386"/>
      <c r="C211" s="387"/>
      <c r="D211" s="373"/>
      <c r="E211" s="388"/>
      <c r="F211" s="388"/>
      <c r="G211" s="389"/>
      <c r="H211" s="388"/>
      <c r="I211" s="389"/>
      <c r="J211" s="390"/>
      <c r="K211" s="390"/>
      <c r="L211" s="388"/>
      <c r="M211" s="390"/>
      <c r="N211" s="391"/>
      <c r="O211" s="373"/>
      <c r="P211" s="373"/>
      <c r="Q211" s="373"/>
      <c r="R211" s="373"/>
      <c r="S211" s="373"/>
      <c r="T211" s="373"/>
      <c r="U211" s="373"/>
      <c r="V211" s="373"/>
      <c r="W211" s="373"/>
      <c r="X211" s="373"/>
      <c r="Y211" s="373"/>
      <c r="Z211" s="373"/>
      <c r="AA211" s="373"/>
      <c r="AB211" s="373"/>
      <c r="AC211" s="37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I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VGB_2016_UIS</v>
      </c>
      <c r="B6" s="32" t="str">
        <f>+'Water Data'!C2</f>
        <v>Other</v>
      </c>
      <c r="C6" s="318">
        <f>+IF(ISNUMBER(VALUE(MID(A6,5,4))), VALUE(MID(A6, 5,4)),"")</f>
        <v>2016</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f>+IF(AND(ISTEXT('Water Data'!B2),BU6="Yes"),'Water Data'!D9,IF(AND(ISTEXT('Water Data'!B2),BU6="No",ISNUMBER('Water Data'!D9)),CONCATENATE("[",ROUND('Water Data'!D9,0),"]"),NA()))</f>
        <v>92.942973374745421</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f>+IF(AND(ISTEXT('Water Data'!B2),CJ6="Yes"),'Water Data'!I9,IF(AND(ISTEXT('Water Data'!B2),CJ6="No",ISNUMBER('Water Data'!I9)),CONCATENATE("[",ROUND('Water Data'!I9,0),"]"),NA()))</f>
        <v>84.271447694053577</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f>+'Water Data'!D27</f>
        <v>0</v>
      </c>
      <c r="BT6" s="262">
        <f>+'Water Data'!D28</f>
        <v>0</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f>+'Water Data'!I27</f>
        <v>0</v>
      </c>
      <c r="CI6" s="262">
        <f>+'Water Data'!I28</f>
        <v>0</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VGB_2017_UIS</v>
      </c>
      <c r="B7" s="32" t="str">
        <f ca="true">+IF(OFFSET('Water Data'!$C$2,0,10*ROW('Water Data'!F1))="","",OFFSET('Water Data'!$C$2,0,10*ROW('Water Data'!F1)))</f>
        <v>Other</v>
      </c>
      <c r="C7" s="318">
        <f t="shared" ref="C7:C70" ca="true" si="0">+IF(ISNUMBER(VALUE(MID(A7,5,4))), VALUE(MID(A7, 5,4)),"")</f>
        <v>2017</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92.742750041597333</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84.282496486486494</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90.032044559068225</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81.481480000000005</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
      </c>
      <c r="BT7" s="262" t="str">
        <f ca="true">+IF(OFFSET('Water Data'!$D$28,0,10*ROW('Water Data'!D1))="","",OFFSET('Water Data'!$D$28,0,10*ROW('Water Data'!D1)))</f>
        <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
      </c>
      <c r="CI7" s="262" t="str">
        <f ca="true">+IF(OFFSET('Water Data'!$I$28,0,10*ROW('Water Data'!I1))="","",OFFSET('Water Data'!$I$28,0,10*ROW('Water Data'!I1)))</f>
        <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
      </c>
      <c r="DP7" s="262" t="str">
        <f ca="true">+IF(OFFSET('Hygiene Data'!$D$12,0,10*ROW('Hygiene Data'!D1))="","",OFFSET('Hygiene Data'!$D$12,0,10*ROW('Hygiene Data'!D1)))</f>
        <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
      </c>
      <c r="EB7" s="262" t="str">
        <f ca="true">+IF(OFFSET('Hygiene Data'!$H$12,0,10*ROW('Hygiene Data'!H1))="","",OFFSET('Hygiene Data'!$H$12,0,10*ROW('Hygiene Data'!H1)))</f>
        <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VGB_2018_UIS</v>
      </c>
      <c r="B8" s="32" t="str">
        <f ca="true">+IF(OFFSET('Water Data'!$C$2,0,10*ROW('Water Data'!F2))="","",OFFSET('Water Data'!$C$2,0,10*ROW('Water Data'!F2)))</f>
        <v>Other</v>
      </c>
      <c r="C8" s="318">
        <f t="shared" ca="true" si="0"/>
        <v>2018</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93.822552250889686</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86.607145000000003</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93.822552250889686</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86.607145000000003</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93.822552250889686</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86.607145000000003</v>
      </c>
      <c r="BR8" s="262"/>
      <c r="BS8" s="262" t="str">
        <f ca="true">+IF(OFFSET('Water Data'!$D$27,0,10*ROW('Water Data'!D2))="","",OFFSET('Water Data'!$D$27,0,10*ROW('Water Data'!D2)))</f>
        <v/>
      </c>
      <c r="BT8" s="262" t="str">
        <f ca="true">+IF(OFFSET('Water Data'!$D$28,0,10*ROW('Water Data'!D2))="","",OFFSET('Water Data'!$D$28,0,10*ROW('Water Data'!D2)))</f>
        <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
      </c>
      <c r="CI8" s="262" t="str">
        <f ca="true">+IF(OFFSET('Water Data'!$I$28,0,10*ROW('Water Data'!I2))="","",OFFSET('Water Data'!$I$28,0,10*ROW('Water Data'!I2)))</f>
        <v/>
      </c>
      <c r="CJ8" s="262" t="str">
        <f ca="true">+IF(OFFSET('Water Data'!$I$29,0,10*ROW('Water Data'!I2))="","",OFFSET('Water Data'!$I$29,0,10*ROW('Water Data'!I2)))</f>
        <v>Yes</v>
      </c>
      <c r="CK8" s="262" t="str">
        <f ca="true">+IF(OFFSET('Sanitation Data'!$D$28,0,10*ROW('Sanitation Data'!D2))="","",OFFSET('Sanitation Data'!$D$28,0,10*ROW('Sanitation Data'!D2)))</f>
        <v/>
      </c>
      <c r="CL8" s="262" t="str">
        <f ca="true">+IF(OFFSET('Sanitation Data'!$D$29,0,10*ROW('Sanitation Data'!D2))="","",OFFSET('Sanitation Data'!$D$29,0,10*ROW('Sanitation Data'!D2)))</f>
        <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
      </c>
      <c r="DK8" s="262" t="str">
        <f ca="true">+IF(OFFSET('Sanitation Data'!$I$29,0,10*ROW('Sanitation Data'!I2))="","",OFFSET('Sanitation Data'!$I$29,0,10*ROW('Sanitation Data'!I2)))</f>
        <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
      </c>
      <c r="DP8" s="262" t="str">
        <f ca="true">+IF(OFFSET('Hygiene Data'!$D$12,0,10*ROW('Hygiene Data'!D2))="","",OFFSET('Hygiene Data'!$D$12,0,10*ROW('Hygiene Data'!D2)))</f>
        <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
      </c>
      <c r="EE8" s="262" t="str">
        <f ca="true">+IF(OFFSET('Hygiene Data'!$I$12,0,10*ROW('Hygiene Data'!I2))="","",OFFSET('Hygiene Data'!$I$12,0,10*ROW('Hygiene Data'!I2)))</f>
        <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VGB_2019_UIS</v>
      </c>
      <c r="B9" s="32" t="str">
        <f ca="true">+IF(OFFSET('Water Data'!$C$2,0,10*ROW('Water Data'!F3))="","",OFFSET('Water Data'!$C$2,0,10*ROW('Water Data'!F3)))</f>
        <v>Other</v>
      </c>
      <c r="C9" s="318">
        <f t="shared" ca="true" si="0"/>
        <v>2019</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93.538841484641637</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86.607145000000003</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93.538841484641637</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86.607145000000003</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93.538841484641637</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86.607145000000003</v>
      </c>
      <c r="BR9" s="262"/>
      <c r="BS9" s="262" t="str">
        <f ca="true">+IF(OFFSET('Water Data'!$D$27,0,10*ROW('Water Data'!D3))="","",OFFSET('Water Data'!$D$27,0,10*ROW('Water Data'!D3)))</f>
        <v/>
      </c>
      <c r="BT9" s="262" t="str">
        <f ca="true">+IF(OFFSET('Water Data'!$D$28,0,10*ROW('Water Data'!D3))="","",OFFSET('Water Data'!$D$28,0,10*ROW('Water Data'!D3)))</f>
        <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Yes</v>
      </c>
      <c r="CK9" s="262" t="str">
        <f ca="true">+IF(OFFSET('Sanitation Data'!$D$28,0,10*ROW('Sanitation Data'!D3))="","",OFFSET('Sanitation Data'!$D$28,0,10*ROW('Sanitation Data'!D3)))</f>
        <v/>
      </c>
      <c r="CL9" s="262" t="str">
        <f ca="true">+IF(OFFSET('Sanitation Data'!$D$29,0,10*ROW('Sanitation Data'!D3))="","",OFFSET('Sanitation Data'!$D$29,0,10*ROW('Sanitation Data'!D3)))</f>
        <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
      </c>
      <c r="DP9" s="262" t="str">
        <f ca="true">+IF(OFFSET('Hygiene Data'!$D$12,0,10*ROW('Hygiene Data'!D3))="","",OFFSET('Hygiene Data'!$D$12,0,10*ROW('Hygiene Data'!D3)))</f>
        <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VGB_2020_UIS</v>
      </c>
      <c r="B10" s="32" t="str">
        <f ca="true">+IF(OFFSET('Water Data'!$C$2,0,10*ROW('Water Data'!F4))="","",OFFSET('Water Data'!$C$2,0,10*ROW('Water Data'!F4)))</f>
        <v>Other</v>
      </c>
      <c r="C10" s="318">
        <f t="shared" ca="true" si="0"/>
        <v>2020</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89.455654321897299</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92.307689999999994</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86.467807421027828</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89.455654321897299</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92.307689999999994</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86.467807421027828</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93.391254787013594</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86.467807421027828</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Yes</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Yes</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VGB_2021_UIS</v>
      </c>
      <c r="B11" s="32" t="str">
        <f ca="true">+IF(OFFSET('Water Data'!$C$2,0,10*ROW('Water Data'!F5))="","",OFFSET('Water Data'!$C$2,0,10*ROW('Water Data'!F5)))</f>
        <v>Other</v>
      </c>
      <c r="C11" s="318">
        <f t="shared" ca="true" si="0"/>
        <v>2021</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VGB_2022_UIS</v>
      </c>
      <c r="B12" s="32" t="str">
        <f ca="true">+IF(OFFSET('Water Data'!$C$2,0,10*ROW('Water Data'!F6))="","",OFFSET('Water Data'!$C$2,0,10*ROW('Water Data'!F6)))</f>
        <v>Other</v>
      </c>
      <c r="C12" s="318">
        <f t="shared" ca="true" si="0"/>
        <v>2022</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[84]</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str">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[66]</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str">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[84]</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str">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[66]</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str">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[84]</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str">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[66]</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No</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No</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No</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No</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No</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No</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2" t="s">
        <v>28</v>
      </c>
      <c r="C1" s="363" t="s">
        <v>216</v>
      </c>
      <c r="D1" s="307" t="s">
        <v>208</v>
      </c>
      <c r="E1" s="307"/>
      <c r="F1" s="307"/>
      <c r="G1" s="307"/>
      <c r="H1" s="307"/>
      <c r="I1" s="311"/>
      <c r="J1" s="299"/>
      <c r="K1" s="299"/>
      <c r="L1" s="312" t="s">
        <v>28</v>
      </c>
      <c r="M1" s="363" t="s">
        <v>217</v>
      </c>
      <c r="N1" s="307" t="s">
        <v>208</v>
      </c>
      <c r="O1" s="307"/>
      <c r="P1" s="307"/>
      <c r="Q1" s="307"/>
      <c r="R1" s="307"/>
      <c r="S1" s="311"/>
      <c r="T1" s="299"/>
      <c r="U1" s="299"/>
      <c r="V1" s="312" t="s">
        <v>28</v>
      </c>
      <c r="W1" s="363">
        <v>2018</v>
      </c>
      <c r="X1" s="307" t="s">
        <v>208</v>
      </c>
      <c r="Y1" s="307"/>
      <c r="Z1" s="307"/>
      <c r="AA1" s="307"/>
      <c r="AB1" s="307"/>
      <c r="AC1" s="311"/>
      <c r="AD1" s="299"/>
      <c r="AE1" s="299"/>
      <c r="AF1" s="312" t="s">
        <v>28</v>
      </c>
      <c r="AG1" s="363">
        <v>2019</v>
      </c>
      <c r="AH1" s="307" t="s">
        <v>208</v>
      </c>
      <c r="AI1" s="307"/>
      <c r="AJ1" s="307"/>
      <c r="AK1" s="307"/>
      <c r="AL1" s="307"/>
      <c r="AM1" s="311"/>
      <c r="AN1" s="299"/>
      <c r="AO1" s="299"/>
      <c r="AP1" s="312" t="s">
        <v>28</v>
      </c>
      <c r="AQ1" s="363">
        <v>2020</v>
      </c>
      <c r="AR1" s="307" t="s">
        <v>208</v>
      </c>
      <c r="AS1" s="307"/>
      <c r="AT1" s="307"/>
      <c r="AU1" s="307"/>
      <c r="AV1" s="307"/>
      <c r="AW1" s="311"/>
      <c r="AX1" s="299"/>
      <c r="AY1" s="299"/>
      <c r="AZ1" s="312" t="s">
        <v>28</v>
      </c>
      <c r="BA1" s="363">
        <v>2021</v>
      </c>
      <c r="BB1" s="307" t="s">
        <v>208</v>
      </c>
      <c r="BC1" s="307"/>
      <c r="BD1" s="307"/>
      <c r="BE1" s="307"/>
      <c r="BF1" s="307"/>
      <c r="BG1" s="311"/>
      <c r="BH1" s="299"/>
      <c r="BI1" s="299"/>
      <c r="BJ1" s="312" t="s">
        <v>28</v>
      </c>
      <c r="BK1" s="363">
        <v>2022</v>
      </c>
      <c r="BL1" s="307" t="s">
        <v>208</v>
      </c>
      <c r="BM1" s="307"/>
      <c r="BN1" s="307"/>
      <c r="BO1" s="307"/>
      <c r="BP1" s="307"/>
      <c r="BQ1" s="311"/>
      <c r="BR1" s="299"/>
      <c r="BS1" s="299"/>
    </row>
    <row xmlns:x14ac="http://schemas.microsoft.com/office/spreadsheetml/2009/9/ac" r="2" s="298" customFormat="true" ht="30" customHeight="true" x14ac:dyDescent="0.25">
      <c r="A2" s="553" t="s">
        <v>239</v>
      </c>
      <c r="B2" s="308" t="s">
        <v>214</v>
      </c>
      <c r="C2" s="230" t="s">
        <v>176</v>
      </c>
      <c r="D2" s="230" t="s">
        <v>175</v>
      </c>
      <c r="E2" s="309"/>
      <c r="F2" s="309"/>
      <c r="G2" s="309"/>
      <c r="H2" s="309"/>
      <c r="I2" s="310"/>
      <c r="J2" s="299" t="s">
        <v>218</v>
      </c>
      <c r="K2" s="299"/>
      <c r="L2" s="308" t="s">
        <v>215</v>
      </c>
      <c r="M2" s="230" t="s">
        <v>176</v>
      </c>
      <c r="N2" s="230" t="s">
        <v>175</v>
      </c>
      <c r="O2" s="309"/>
      <c r="P2" s="309"/>
      <c r="Q2" s="309"/>
      <c r="R2" s="309"/>
      <c r="S2" s="310"/>
      <c r="T2" s="299" t="s">
        <v>218</v>
      </c>
      <c r="U2" s="299"/>
      <c r="V2" s="308" t="s">
        <v>234</v>
      </c>
      <c r="W2" s="230" t="s">
        <v>176</v>
      </c>
      <c r="X2" s="230" t="s">
        <v>175</v>
      </c>
      <c r="Y2" s="309"/>
      <c r="Z2" s="309"/>
      <c r="AA2" s="309"/>
      <c r="AB2" s="309"/>
      <c r="AC2" s="310"/>
      <c r="AD2" s="299" t="s">
        <v>218</v>
      </c>
      <c r="AE2" s="299"/>
      <c r="AF2" s="308" t="s">
        <v>235</v>
      </c>
      <c r="AG2" s="230" t="s">
        <v>176</v>
      </c>
      <c r="AH2" s="230" t="s">
        <v>175</v>
      </c>
      <c r="AI2" s="309"/>
      <c r="AJ2" s="309"/>
      <c r="AK2" s="309"/>
      <c r="AL2" s="309"/>
      <c r="AM2" s="310"/>
      <c r="AN2" s="299" t="s">
        <v>218</v>
      </c>
      <c r="AO2" s="299"/>
      <c r="AP2" s="308" t="s">
        <v>236</v>
      </c>
      <c r="AQ2" s="230" t="s">
        <v>176</v>
      </c>
      <c r="AR2" s="230" t="s">
        <v>175</v>
      </c>
      <c r="AS2" s="309"/>
      <c r="AT2" s="309"/>
      <c r="AU2" s="309"/>
      <c r="AV2" s="309"/>
      <c r="AW2" s="310"/>
      <c r="AX2" s="299" t="s">
        <v>218</v>
      </c>
      <c r="AY2" s="299"/>
      <c r="AZ2" s="308" t="s">
        <v>244</v>
      </c>
      <c r="BA2" s="230" t="s">
        <v>176</v>
      </c>
      <c r="BB2" s="230" t="s">
        <v>175</v>
      </c>
      <c r="BC2" s="309"/>
      <c r="BD2" s="309"/>
      <c r="BE2" s="309"/>
      <c r="BF2" s="309"/>
      <c r="BG2" s="310"/>
      <c r="BH2" s="299" t="s">
        <v>218</v>
      </c>
      <c r="BI2" s="299"/>
      <c r="BJ2" s="308" t="s">
        <v>249</v>
      </c>
      <c r="BK2" s="230" t="s">
        <v>176</v>
      </c>
      <c r="BL2" s="230" t="s">
        <v>175</v>
      </c>
      <c r="BM2" s="309"/>
      <c r="BN2" s="309"/>
      <c r="BO2" s="309"/>
      <c r="BP2" s="309"/>
      <c r="BQ2" s="310"/>
      <c r="BR2" s="299" t="s">
        <v>218</v>
      </c>
      <c r="BS2" s="299"/>
    </row>
    <row xmlns:x14ac="http://schemas.microsoft.com/office/spreadsheetml/2009/9/ac" r="3" s="238" customFormat="true" ht="18" customHeight="true" x14ac:dyDescent="0.25">
      <c r="A3" s="553"/>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7" t="str">
        <f>IF(ISBLANK('Data Summary'!A6),"",'Data Summary'!A6)</f>
        <v>VGB_2016_UIS</v>
      </c>
      <c r="B4" s="101"/>
      <c r="C4" s="126" t="s">
        <v>24</v>
      </c>
      <c r="D4" s="8" t="str">
        <f>IF(COUNTA(D13)=0,"",D13)</f>
        <v/>
      </c>
      <c r="E4" s="8" t="str">
        <f t="shared" ref="E4:I4" si="0">IF(COUNTA(E13)=0,"",E13)</f>
        <v/>
      </c>
      <c r="F4" s="8" t="str">
        <f t="shared" si="0"/>
        <v/>
      </c>
      <c r="G4" s="8" t="str">
        <f t="shared" si="0"/>
        <v/>
      </c>
      <c r="H4" s="8">
        <f t="shared" si="0"/>
        <v>0</v>
      </c>
      <c r="I4" s="25" t="str">
        <f t="shared" si="0"/>
        <v/>
      </c>
      <c r="J4" s="19"/>
      <c r="K4" s="19"/>
      <c r="L4" s="101"/>
      <c r="M4" s="126" t="s">
        <v>24</v>
      </c>
      <c r="N4" s="8" t="str">
        <f>IF(COUNTA(N13)=0,"",N13)</f>
        <v/>
      </c>
      <c r="O4" s="8" t="str">
        <f t="shared" ref="O4:S4" si="1">IF(COUNTA(O13)=0,"",O13)</f>
        <v/>
      </c>
      <c r="P4" s="8" t="str">
        <f t="shared" si="1"/>
        <v/>
      </c>
      <c r="Q4" s="8" t="str">
        <f t="shared" si="1"/>
        <v/>
      </c>
      <c r="R4" s="8">
        <f t="shared" si="1"/>
        <v>0</v>
      </c>
      <c r="S4" s="25" t="str">
        <f t="shared" si="1"/>
        <v/>
      </c>
      <c r="T4" s="19"/>
      <c r="U4" s="19"/>
      <c r="V4" s="101"/>
      <c r="W4" s="126" t="s">
        <v>24</v>
      </c>
      <c r="X4" s="8" t="str">
        <f>IF(COUNTA(X13)=0,"",X13)</f>
        <v/>
      </c>
      <c r="Y4" s="8" t="str">
        <f t="shared" ref="Y4:AC4" si="2">IF(COUNTA(Y13)=0,"",Y13)</f>
        <v/>
      </c>
      <c r="Z4" s="8" t="str">
        <f t="shared" si="2"/>
        <v/>
      </c>
      <c r="AA4" s="8" t="str">
        <f t="shared" si="2"/>
        <v/>
      </c>
      <c r="AB4" s="8">
        <f t="shared" si="2"/>
        <v>0</v>
      </c>
      <c r="AC4" s="25" t="str">
        <f t="shared" si="2"/>
        <v/>
      </c>
      <c r="AD4" s="19"/>
      <c r="AE4" s="19"/>
      <c r="AF4" s="101"/>
      <c r="AG4" s="126" t="s">
        <v>24</v>
      </c>
      <c r="AH4" s="8" t="str">
        <f>IF(COUNTA(AH13)=0,"",AH13)</f>
        <v/>
      </c>
      <c r="AI4" s="8" t="str">
        <f t="shared" ref="AI4:AM4" si="3">IF(COUNTA(AI13)=0,"",AI13)</f>
        <v/>
      </c>
      <c r="AJ4" s="8" t="str">
        <f t="shared" si="3"/>
        <v/>
      </c>
      <c r="AK4" s="8" t="str">
        <f t="shared" si="3"/>
        <v/>
      </c>
      <c r="AL4" s="8">
        <f t="shared" si="3"/>
        <v>0</v>
      </c>
      <c r="AM4" s="25" t="str">
        <f t="shared" si="3"/>
        <v/>
      </c>
      <c r="AN4" s="19"/>
      <c r="AO4" s="19"/>
      <c r="AP4" s="101"/>
      <c r="AQ4" s="126" t="s">
        <v>24</v>
      </c>
      <c r="AR4" s="8" t="str">
        <f>IF(COUNTA(AR13)=0,"",AR13)</f>
        <v/>
      </c>
      <c r="AS4" s="8" t="str">
        <f t="shared" ref="AS4:AW4" si="4">IF(COUNTA(AS13)=0,"",AS13)</f>
        <v/>
      </c>
      <c r="AT4" s="8" t="str">
        <f t="shared" si="4"/>
        <v/>
      </c>
      <c r="AU4" s="8" t="str">
        <f t="shared" si="4"/>
        <v/>
      </c>
      <c r="AV4" s="8" t="str">
        <f t="shared" si="4"/>
        <v/>
      </c>
      <c r="AW4" s="25" t="str">
        <f t="shared" si="4"/>
        <v/>
      </c>
      <c r="AX4" s="19"/>
      <c r="AY4" s="19"/>
      <c r="AZ4" s="101" t="s">
        <v>245</v>
      </c>
      <c r="BA4" s="392" t="s">
        <v>24</v>
      </c>
      <c r="BB4" s="8">
        <f>IF(COUNTA(BB13)=0,"",BB13)</f>
        <v>0</v>
      </c>
      <c r="BC4" s="8" t="str">
        <f t="shared" ref="BC4:BG4" si="5">IF(COUNTA(BC13)=0,"",BC13)</f>
        <v/>
      </c>
      <c r="BD4" s="8" t="str">
        <f t="shared" si="5"/>
        <v/>
      </c>
      <c r="BE4" s="8" t="str">
        <f t="shared" si="5"/>
        <v/>
      </c>
      <c r="BF4" s="8">
        <f t="shared" si="5"/>
        <v>0</v>
      </c>
      <c r="BG4" s="25">
        <f t="shared" si="5"/>
        <v>0</v>
      </c>
      <c r="BH4" s="19"/>
      <c r="BI4" s="19"/>
      <c r="BJ4" s="101" t="s">
        <v>245</v>
      </c>
      <c r="BK4" s="392" t="s">
        <v>24</v>
      </c>
      <c r="BL4" s="8" t="str">
        <f>IF(COUNTA(BL13)=0,"",BL13)</f>
        <v/>
      </c>
      <c r="BM4" s="8" t="str">
        <f t="shared" ref="BM4:BQ4" si="6">IF(COUNTA(BM13)=0,"",BM13)</f>
        <v/>
      </c>
      <c r="BN4" s="8" t="str">
        <f t="shared" si="6"/>
        <v/>
      </c>
      <c r="BO4" s="8" t="str">
        <f t="shared" si="6"/>
        <v/>
      </c>
      <c r="BP4" s="8" t="str">
        <f t="shared" si="6"/>
        <v/>
      </c>
      <c r="BQ4" s="25">
        <f t="shared" si="6"/>
        <v>0</v>
      </c>
      <c r="BR4" s="19"/>
      <c r="BS4" s="1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7" t="str">
        <f ca="true">IF(ISBLANK('Data Summary'!A7),"",'Data Summary'!A7)</f>
        <v>VGB_2017_UIS</v>
      </c>
      <c r="B5" s="101"/>
      <c r="C5" s="126"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t="str">
        <f>IF((COUNTA(I14:I25)=0)+(COUNTA(I13)=0),"",100-I13-SUMPRODUCT(C14:C25,I14:I25))</f>
        <v/>
      </c>
      <c r="J5" s="19"/>
      <c r="K5" s="19"/>
      <c r="L5" s="101"/>
      <c r="M5" s="126"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t="str">
        <f>IF((COUNTA(S14:S25)=0)+(COUNTA(S13)=0),"",100-S13-SUMPRODUCT(M14:M25,S14:S25))</f>
        <v/>
      </c>
      <c r="T5" s="19"/>
      <c r="U5" s="19"/>
      <c r="V5" s="101"/>
      <c r="W5" s="126"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t="str">
        <f>IF((COUNTA(AC14:AC25)=0)+(COUNTA(AC13)=0),"",100-AC13-SUMPRODUCT(W14:W25,AC14:AC25))</f>
        <v/>
      </c>
      <c r="AD5" s="19"/>
      <c r="AE5" s="19"/>
      <c r="AF5" s="101"/>
      <c r="AG5" s="126"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t="str">
        <f>IF((COUNTA(AM14:AM25)=0)+(COUNTA(AM13)=0),"",100-AM13-SUMPRODUCT(AG14:AG25,AM14:AM25))</f>
        <v/>
      </c>
      <c r="AN5" s="19"/>
      <c r="AO5" s="19"/>
      <c r="AP5" s="101"/>
      <c r="AQ5" s="126" t="s">
        <v>0</v>
      </c>
      <c r="AR5" s="8" t="str">
        <f>IF((COUNTA(AR14:AR25)=0)+(COUNTA(AR13)=0),"",100-AR13-SUMPRODUCT(AQ14:AQ25,AR14:AR25))</f>
        <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1"/>
      <c r="BA5" s="392"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392" t="s">
        <v>0</v>
      </c>
      <c r="BL5" s="8" t="str">
        <f>IF((COUNTA(BL14:BL25)=0)+(COUNTA(BL13)=0),"",100-BL13-SUMPRODUCT(BK14:BK25,BL14:BL25))</f>
        <v/>
      </c>
      <c r="BM5" s="8" t="str">
        <f>IF((COUNTA(BM14:BM25)=0)+(COUNTA(BM13)=0),"",100-BM13-SUMPRODUCT(BK14:BK25,BM14:BM25))</f>
        <v/>
      </c>
      <c r="BN5" s="8" t="str">
        <f>IF((COUNTA(BN14:BN25)=0)+(COUNTA(BN13)=0),"",100-BN13-SUMPRODUCT(BK14:BK25,BN14:BN25))</f>
        <v/>
      </c>
      <c r="BO5" s="8" t="str">
        <f>IF((COUNTA(BO14:BO25)=0)+(COUNTA(BO13)=0),"",100-BO13-SUMPRODUCT(BK14:BK25,BO14:BO25))</f>
        <v/>
      </c>
      <c r="BP5" s="8" t="str">
        <f>IF((COUNTA(BP14:BP25)=0)+(COUNTA(BP13)=0),"",100-BP13-SUMPRODUCT(BK14:BK25,BP14:BP25))</f>
        <v/>
      </c>
      <c r="BQ5" s="25">
        <f>IF((COUNTA(BQ14:BQ25)=0)+(COUNTA(BQ13)=0),"",100-BQ13-SUMPRODUCT(BK14:BK25,BQ14:BQ25))</f>
        <v>0</v>
      </c>
      <c r="BR5" s="19"/>
      <c r="BS5" s="1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7" t="str">
        <f ca="true">IF(ISBLANK('Data Summary'!A8),"",'Data Summary'!A8)</f>
        <v>VGB_2018_UIS</v>
      </c>
      <c r="B6" s="101"/>
      <c r="C6" s="126" t="s">
        <v>19</v>
      </c>
      <c r="D6" s="8" t="str">
        <f>IF(COUNTA(D14:D25)=0,"",SUMPRODUCT(D14:D25,C14:C25))</f>
        <v/>
      </c>
      <c r="E6" s="8" t="str">
        <f>IF(COUNTA(E14:E25)=0,"",SUMPRODUCT(E14:E25,C14:C25))</f>
        <v/>
      </c>
      <c r="F6" s="8" t="str">
        <f>IF(COUNTA(F14:F25)=0,"",SUMPRODUCT(F14:F25,C14:C25))</f>
        <v/>
      </c>
      <c r="G6" s="8" t="str">
        <f>IF(COUNTA(G14:G25)=0,"",SUMPRODUCT(G14:G25,C14:C25))</f>
        <v/>
      </c>
      <c r="H6" s="8">
        <f>IF(COUNTA(H14:H25)=0,"",SUMPRODUCT(H14:H25,C14:C25))</f>
        <v>100</v>
      </c>
      <c r="I6" s="25" t="str">
        <f>IF(COUNTA(I14:I25)=0,"",SUMPRODUCT(I14:I25,C14:C25))</f>
        <v/>
      </c>
      <c r="J6" s="19"/>
      <c r="K6" s="19"/>
      <c r="L6" s="101"/>
      <c r="M6" s="126" t="s">
        <v>19</v>
      </c>
      <c r="N6" s="8" t="str">
        <f>IF(COUNTA(N14:N25)=0,"",SUMPRODUCT(N14:N25,M14:M25))</f>
        <v/>
      </c>
      <c r="O6" s="8" t="str">
        <f>IF(COUNTA(O14:O25)=0,"",SUMPRODUCT(O14:O25,M14:M25))</f>
        <v/>
      </c>
      <c r="P6" s="8" t="str">
        <f>IF(COUNTA(P14:P25)=0,"",SUMPRODUCT(P14:P25,M14:M25))</f>
        <v/>
      </c>
      <c r="Q6" s="8" t="str">
        <f>IF(COUNTA(Q14:Q25)=0,"",SUMPRODUCT(Q14:Q25,M14:M25))</f>
        <v/>
      </c>
      <c r="R6" s="8">
        <f>IF(COUNTA(R14:R25)=0,"",SUMPRODUCT(R14:R25,M14:M25))</f>
        <v>100</v>
      </c>
      <c r="S6" s="25" t="str">
        <f>IF(COUNTA(S14:S25)=0,"",SUMPRODUCT(S14:S25,M14:M25))</f>
        <v/>
      </c>
      <c r="T6" s="19"/>
      <c r="U6" s="19"/>
      <c r="V6" s="101"/>
      <c r="W6" s="126" t="s">
        <v>19</v>
      </c>
      <c r="X6" s="8" t="str">
        <f>IF(COUNTA(X14:X25)=0,"",SUMPRODUCT(X14:X25,W14:W25))</f>
        <v/>
      </c>
      <c r="Y6" s="8" t="str">
        <f>IF(COUNTA(Y14:Y25)=0,"",SUMPRODUCT(Y14:Y25,W14:W25))</f>
        <v/>
      </c>
      <c r="Z6" s="8" t="str">
        <f>IF(COUNTA(Z14:Z25)=0,"",SUMPRODUCT(Z14:Z25,W14:W25))</f>
        <v/>
      </c>
      <c r="AA6" s="8" t="str">
        <f>IF(COUNTA(AA14:AA25)=0,"",SUMPRODUCT(AA14:AA25,W14:W25))</f>
        <v/>
      </c>
      <c r="AB6" s="8">
        <f>IF(COUNTA(AB14:AB25)=0,"",SUMPRODUCT(AB14:AB25,W14:W25))</f>
        <v>100</v>
      </c>
      <c r="AC6" s="25" t="str">
        <f>IF(COUNTA(AC14:AC25)=0,"",SUMPRODUCT(AC14:AC25,W14:W25))</f>
        <v/>
      </c>
      <c r="AD6" s="19"/>
      <c r="AE6" s="19"/>
      <c r="AF6" s="101"/>
      <c r="AG6" s="126"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f>IF(COUNTA(AL14:AL25)=0,"",SUMPRODUCT(AL14:AL25,AG14:AG25))</f>
        <v>100</v>
      </c>
      <c r="AM6" s="25" t="str">
        <f>IF(COUNTA(AM14:AM25)=0,"",SUMPRODUCT(AM14:AM25,AG14:AG25))</f>
        <v/>
      </c>
      <c r="AN6" s="19"/>
      <c r="AO6" s="19"/>
      <c r="AP6" s="101"/>
      <c r="AQ6" s="126" t="s">
        <v>19</v>
      </c>
      <c r="AR6" s="8" t="str">
        <f>IF(COUNTA(AR14:AR25)=0,"",SUMPRODUCT(AR14:AR25,AQ14:AQ25))</f>
        <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1" t="s">
        <v>245</v>
      </c>
      <c r="BA6" s="392"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245</v>
      </c>
      <c r="BK6" s="392" t="s">
        <v>19</v>
      </c>
      <c r="BL6" s="8" t="str">
        <f>IF(COUNTA(BL14:BL25)=0,"",SUMPRODUCT(BL14:BL25,BK14:BK25))</f>
        <v/>
      </c>
      <c r="BM6" s="8" t="str">
        <f>IF(COUNTA(BM14:BM25)=0,"",SUMPRODUCT(BM14:BM25,BK14:BK25))</f>
        <v/>
      </c>
      <c r="BN6" s="8" t="str">
        <f>IF(COUNTA(BN14:BN25)=0,"",SUMPRODUCT(BN14:BN25,BK14:BK25))</f>
        <v/>
      </c>
      <c r="BO6" s="8" t="str">
        <f>IF(COUNTA(BO14:BO25)=0,"",SUMPRODUCT(BO14:BO25,BK14:BK25))</f>
        <v/>
      </c>
      <c r="BP6" s="8" t="str">
        <f>IF(COUNTA(BP14:BP25)=0,"",SUMPRODUCT(BP14:BP25,BK14:BK25))</f>
        <v/>
      </c>
      <c r="BQ6" s="25">
        <f>IF(COUNTA(BQ14:BQ25)=0,"",SUMPRODUCT(BQ14:BQ25,BK14:BK25))</f>
        <v>100</v>
      </c>
      <c r="BR6" s="19"/>
      <c r="BS6" s="1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7" t="str">
        <f ca="true">IF(ISBLANK('Data Summary'!A9),"",'Data Summary'!A9)</f>
        <v>VGB_2019_UIS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393" t="s">
        <v>38</v>
      </c>
      <c r="BB7" s="7"/>
      <c r="BC7" s="7"/>
      <c r="BD7" s="7"/>
      <c r="BE7" s="7"/>
      <c r="BF7" s="7"/>
      <c r="BG7" s="25"/>
      <c r="BH7" s="19"/>
      <c r="BI7" s="19"/>
      <c r="BJ7" s="101"/>
      <c r="BK7" s="393" t="s">
        <v>38</v>
      </c>
      <c r="BL7" s="7"/>
      <c r="BM7" s="7"/>
      <c r="BN7" s="7"/>
      <c r="BO7" s="7"/>
      <c r="BP7" s="7"/>
      <c r="BQ7" s="25"/>
      <c r="BR7" s="19"/>
      <c r="BS7" s="1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67" t="str">
        <f ca="true">IF(ISBLANK('Data Summary'!A10),"",'Data Summary'!A10)</f>
        <v>VGB_2020_UIS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393" t="s">
        <v>106</v>
      </c>
      <c r="BB8" s="8"/>
      <c r="BC8" s="8"/>
      <c r="BD8" s="8"/>
      <c r="BE8" s="8"/>
      <c r="BF8" s="8"/>
      <c r="BG8" s="25"/>
      <c r="BH8" s="19"/>
      <c r="BI8" s="19"/>
      <c r="BJ8" s="101"/>
      <c r="BK8" s="393" t="s">
        <v>106</v>
      </c>
      <c r="BL8" s="8"/>
      <c r="BM8" s="8"/>
      <c r="BN8" s="8"/>
      <c r="BO8" s="8"/>
      <c r="BP8" s="8"/>
      <c r="BQ8" s="25"/>
      <c r="BR8" s="19"/>
      <c r="BS8" s="1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7" t="str">
        <f ca="true">IF(ISBLANK('Data Summary'!A11),"",'Data Summary'!A11)</f>
        <v>VGB_2021_UIS</v>
      </c>
      <c r="B9" s="101" t="s">
        <v>177</v>
      </c>
      <c r="C9" s="126" t="s">
        <v>168</v>
      </c>
      <c r="D9" s="7">
        <v>92.942973374745421</v>
      </c>
      <c r="E9" s="128"/>
      <c r="F9" s="128"/>
      <c r="G9" s="128"/>
      <c r="H9" s="128">
        <v>100</v>
      </c>
      <c r="I9" s="21">
        <v>84.271447694053577</v>
      </c>
      <c r="J9" s="19"/>
      <c r="K9" s="19"/>
      <c r="L9" s="101" t="s">
        <v>177</v>
      </c>
      <c r="M9" s="126" t="s">
        <v>168</v>
      </c>
      <c r="N9" s="7">
        <v>92.742750041597333</v>
      </c>
      <c r="O9" s="128"/>
      <c r="P9" s="128"/>
      <c r="Q9" s="128"/>
      <c r="R9" s="128">
        <v>100</v>
      </c>
      <c r="S9" s="21">
        <v>84.282496486486494</v>
      </c>
      <c r="T9" s="19"/>
      <c r="U9" s="19"/>
      <c r="V9" s="101" t="s">
        <v>177</v>
      </c>
      <c r="W9" s="126" t="s">
        <v>168</v>
      </c>
      <c r="X9" s="7">
        <f>(AB9*Population!$F$23+AC9*Population!$G$23)/SUM(Population!$F$23:$G$23)</f>
        <v>93.822552250889686</v>
      </c>
      <c r="Y9" s="128"/>
      <c r="Z9" s="128"/>
      <c r="AA9" s="128"/>
      <c r="AB9" s="128">
        <v>100</v>
      </c>
      <c r="AC9" s="21">
        <v>86.607145000000003</v>
      </c>
      <c r="AD9" s="19"/>
      <c r="AE9" s="19"/>
      <c r="AF9" s="101" t="s">
        <v>177</v>
      </c>
      <c r="AG9" s="126" t="s">
        <v>168</v>
      </c>
      <c r="AH9" s="7">
        <f>(AL9*Population!$F$24+AM9*Population!$G$24)/SUM(Population!$F$24:$G$24)</f>
        <v>93.538841484641637</v>
      </c>
      <c r="AI9" s="128"/>
      <c r="AJ9" s="128"/>
      <c r="AK9" s="128"/>
      <c r="AL9" s="128">
        <v>100</v>
      </c>
      <c r="AM9" s="21">
        <v>86.607145000000003</v>
      </c>
      <c r="AN9" s="19"/>
      <c r="AO9" s="19"/>
      <c r="AP9" s="101" t="s">
        <v>177</v>
      </c>
      <c r="AQ9" s="126" t="s">
        <v>168</v>
      </c>
      <c r="AR9" s="7">
        <v>89.455654321897299</v>
      </c>
      <c r="AS9" s="128"/>
      <c r="AT9" s="128"/>
      <c r="AU9" s="128"/>
      <c r="AV9" s="128">
        <v>92.307689999999994</v>
      </c>
      <c r="AW9" s="21">
        <v>86.467807421027828</v>
      </c>
      <c r="AX9" s="19"/>
      <c r="AY9" s="19"/>
      <c r="AZ9" s="101" t="s">
        <v>177</v>
      </c>
      <c r="BA9" s="392" t="s">
        <v>168</v>
      </c>
      <c r="BB9" s="7">
        <v>100</v>
      </c>
      <c r="BC9" s="394"/>
      <c r="BD9" s="394"/>
      <c r="BE9" s="394"/>
      <c r="BF9" s="394">
        <v>100</v>
      </c>
      <c r="BG9" s="21">
        <v>100</v>
      </c>
      <c r="BH9" s="19"/>
      <c r="BI9" s="19"/>
      <c r="BJ9" s="101" t="s">
        <v>177</v>
      </c>
      <c r="BK9" s="392" t="s">
        <v>168</v>
      </c>
      <c r="BL9" s="7">
        <v>84.288443140794229</v>
      </c>
      <c r="BM9" s="394"/>
      <c r="BN9" s="394"/>
      <c r="BO9" s="394"/>
      <c r="BP9" s="394">
        <v>65.63</v>
      </c>
      <c r="BQ9" s="21">
        <v>100</v>
      </c>
      <c r="BR9" s="19"/>
      <c r="BS9" s="1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67" t="str">
        <f ca="true">IF(ISBLANK('Data Summary'!A12),"",'Data Summary'!A12)</f>
        <v>VGB_2022_UIS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68"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9"/>
      <c r="CD11" s="109"/>
      <c r="CN11" s="109"/>
      <c r="CX11" s="109"/>
      <c r="DH11" s="109"/>
      <c r="DR11" s="109"/>
      <c r="EB11" s="109"/>
      <c r="EL11" s="109"/>
      <c r="EV11" s="109"/>
      <c r="FF11" s="109"/>
      <c r="FP11" s="109"/>
      <c r="FZ11" s="109"/>
      <c r="GJ11" s="109"/>
      <c r="GT11" s="109"/>
      <c r="HD11" s="109"/>
    </row>
    <row xmlns:x14ac="http://schemas.microsoft.com/office/spreadsheetml/2009/9/ac" r="12" s="244" customFormat="true" ht="18" customHeight="true" x14ac:dyDescent="0.2">
      <c r="A12" s="368"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43"/>
      <c r="CD12" s="243"/>
      <c r="CN12" s="243"/>
      <c r="CX12" s="243"/>
      <c r="DH12" s="243"/>
      <c r="DR12" s="243"/>
      <c r="EB12" s="243"/>
      <c r="EL12" s="243"/>
      <c r="EV12" s="243"/>
      <c r="FF12" s="243"/>
      <c r="FP12" s="243"/>
      <c r="FZ12" s="243"/>
      <c r="GJ12" s="243"/>
      <c r="GT12" s="243"/>
      <c r="HD12" s="243"/>
    </row>
    <row xmlns:x14ac="http://schemas.microsoft.com/office/spreadsheetml/2009/9/ac" r="13" s="12" customFormat="true" ht="14.25" customHeight="true" x14ac:dyDescent="0.2">
      <c r="A13" s="368" t="str">
        <f ca="true">IF(ISBLANK('Data Summary'!A15),"",'Data Summary'!A15)</f>
        <v/>
      </c>
      <c r="B13" s="102" t="s">
        <v>55</v>
      </c>
      <c r="C13" s="5">
        <v>0</v>
      </c>
      <c r="D13" s="41"/>
      <c r="E13" s="41"/>
      <c r="F13" s="41"/>
      <c r="G13" s="41"/>
      <c r="H13" s="41">
        <v>0</v>
      </c>
      <c r="I13" s="59"/>
      <c r="J13" s="10"/>
      <c r="K13" s="10"/>
      <c r="L13" s="102" t="s">
        <v>55</v>
      </c>
      <c r="M13" s="5">
        <v>0</v>
      </c>
      <c r="N13" s="41"/>
      <c r="O13" s="41"/>
      <c r="P13" s="41"/>
      <c r="Q13" s="41"/>
      <c r="R13" s="41">
        <v>0</v>
      </c>
      <c r="S13" s="59"/>
      <c r="T13" s="10"/>
      <c r="U13" s="10"/>
      <c r="V13" s="102" t="s">
        <v>55</v>
      </c>
      <c r="W13" s="5">
        <v>0</v>
      </c>
      <c r="X13" s="41"/>
      <c r="Y13" s="41"/>
      <c r="Z13" s="41"/>
      <c r="AA13" s="41"/>
      <c r="AB13" s="41">
        <v>0</v>
      </c>
      <c r="AC13" s="59"/>
      <c r="AD13" s="10"/>
      <c r="AE13" s="10"/>
      <c r="AF13" s="102" t="s">
        <v>55</v>
      </c>
      <c r="AG13" s="5">
        <v>0</v>
      </c>
      <c r="AH13" s="41"/>
      <c r="AI13" s="41"/>
      <c r="AJ13" s="41"/>
      <c r="AK13" s="41"/>
      <c r="AL13" s="41">
        <v>0</v>
      </c>
      <c r="AM13" s="59"/>
      <c r="AN13" s="10"/>
      <c r="AO13" s="10"/>
      <c r="AP13" s="102" t="s">
        <v>55</v>
      </c>
      <c r="AQ13" s="5">
        <v>0</v>
      </c>
      <c r="AR13" s="41"/>
      <c r="AS13" s="41"/>
      <c r="AT13" s="41"/>
      <c r="AU13" s="41"/>
      <c r="AV13" s="41"/>
      <c r="AW13" s="59"/>
      <c r="AX13" s="10"/>
      <c r="AY13" s="10"/>
      <c r="AZ13" s="102" t="s">
        <v>55</v>
      </c>
      <c r="BA13" s="5">
        <v>0</v>
      </c>
      <c r="BB13" s="41">
        <v>0</v>
      </c>
      <c r="BC13" s="41"/>
      <c r="BD13" s="41"/>
      <c r="BE13" s="41"/>
      <c r="BF13" s="41">
        <v>0</v>
      </c>
      <c r="BG13" s="59">
        <v>0</v>
      </c>
      <c r="BH13" s="10"/>
      <c r="BI13" s="10"/>
      <c r="BJ13" s="102" t="s">
        <v>55</v>
      </c>
      <c r="BK13" s="5">
        <v>0</v>
      </c>
      <c r="BL13" s="41"/>
      <c r="BM13" s="41"/>
      <c r="BN13" s="41"/>
      <c r="BO13" s="41"/>
      <c r="BP13" s="41"/>
      <c r="BQ13" s="59">
        <v>0</v>
      </c>
      <c r="BR13" s="10"/>
      <c r="BS13" s="10"/>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68"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row>
    <row xmlns:x14ac="http://schemas.microsoft.com/office/spreadsheetml/2009/9/ac" r="15" s="2" customFormat="true" x14ac:dyDescent="0.25">
      <c r="A15" s="368" t="str">
        <f ca="true">IF(ISBLANK('Data Summary'!A17),"",'Data Summary'!A17)</f>
        <v/>
      </c>
      <c r="B15" s="103" t="s">
        <v>177</v>
      </c>
      <c r="C15" s="6">
        <v>1</v>
      </c>
      <c r="D15" s="41"/>
      <c r="E15" s="128"/>
      <c r="F15" s="128"/>
      <c r="G15" s="128"/>
      <c r="H15" s="41">
        <v>100</v>
      </c>
      <c r="I15" s="59"/>
      <c r="J15" s="10"/>
      <c r="K15" s="10"/>
      <c r="L15" s="103" t="s">
        <v>177</v>
      </c>
      <c r="M15" s="6">
        <v>1</v>
      </c>
      <c r="N15" s="41"/>
      <c r="O15" s="128"/>
      <c r="P15" s="128"/>
      <c r="Q15" s="128"/>
      <c r="R15" s="41">
        <v>100</v>
      </c>
      <c r="S15" s="59"/>
      <c r="T15" s="10"/>
      <c r="U15" s="10"/>
      <c r="V15" s="103" t="s">
        <v>177</v>
      </c>
      <c r="W15" s="6">
        <v>1</v>
      </c>
      <c r="X15" s="41"/>
      <c r="Y15" s="128"/>
      <c r="Z15" s="128"/>
      <c r="AA15" s="128"/>
      <c r="AB15" s="41">
        <v>100</v>
      </c>
      <c r="AC15" s="59"/>
      <c r="AD15" s="10"/>
      <c r="AE15" s="10"/>
      <c r="AF15" s="103" t="s">
        <v>177</v>
      </c>
      <c r="AG15" s="6">
        <v>1</v>
      </c>
      <c r="AH15" s="41"/>
      <c r="AI15" s="128"/>
      <c r="AJ15" s="128"/>
      <c r="AK15" s="128"/>
      <c r="AL15" s="41">
        <v>100</v>
      </c>
      <c r="AM15" s="59"/>
      <c r="AN15" s="10"/>
      <c r="AO15" s="10"/>
      <c r="AP15" s="103"/>
      <c r="AQ15" s="6"/>
      <c r="AR15" s="41"/>
      <c r="AS15" s="128"/>
      <c r="AT15" s="128"/>
      <c r="AU15" s="128"/>
      <c r="AV15" s="41"/>
      <c r="AW15" s="59"/>
      <c r="AX15" s="10"/>
      <c r="AY15" s="10"/>
      <c r="AZ15" s="103" t="s">
        <v>246</v>
      </c>
      <c r="BA15" s="6">
        <v>1</v>
      </c>
      <c r="BB15" s="41">
        <v>100</v>
      </c>
      <c r="BC15" s="128"/>
      <c r="BD15" s="128"/>
      <c r="BE15" s="128"/>
      <c r="BF15" s="41">
        <v>100</v>
      </c>
      <c r="BG15" s="59">
        <v>100</v>
      </c>
      <c r="BH15" s="10"/>
      <c r="BI15" s="10"/>
      <c r="BJ15" s="103" t="s">
        <v>246</v>
      </c>
      <c r="BK15" s="6">
        <v>1</v>
      </c>
      <c r="BL15" s="41"/>
      <c r="BM15" s="128"/>
      <c r="BN15" s="128"/>
      <c r="BO15" s="128"/>
      <c r="BP15" s="41"/>
      <c r="BQ15" s="59">
        <v>100</v>
      </c>
      <c r="BR15" s="10"/>
      <c r="BS15" s="10"/>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8"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8"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8"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8"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8"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8"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8"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8"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8"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8"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68" t="str">
        <f ca="true">IF(ISBLANK('Data Summary'!A28),"",'Data Summary'!A28)</f>
        <v/>
      </c>
      <c r="B26" s="104" t="s">
        <v>12</v>
      </c>
      <c r="C26" s="550" t="s">
        <v>209</v>
      </c>
      <c r="D26" s="551"/>
      <c r="E26" s="551"/>
      <c r="F26" s="551"/>
      <c r="G26" s="551"/>
      <c r="H26" s="551"/>
      <c r="I26" s="552"/>
      <c r="J26" s="10"/>
      <c r="K26" s="10"/>
      <c r="L26" s="104" t="s">
        <v>12</v>
      </c>
      <c r="M26" s="550" t="s">
        <v>209</v>
      </c>
      <c r="N26" s="551"/>
      <c r="O26" s="551"/>
      <c r="P26" s="551"/>
      <c r="Q26" s="551"/>
      <c r="R26" s="551"/>
      <c r="S26" s="552"/>
      <c r="T26" s="10"/>
      <c r="U26" s="10"/>
      <c r="V26" s="104" t="s">
        <v>12</v>
      </c>
      <c r="W26" s="550" t="s">
        <v>209</v>
      </c>
      <c r="X26" s="551"/>
      <c r="Y26" s="551"/>
      <c r="Z26" s="551"/>
      <c r="AA26" s="551"/>
      <c r="AB26" s="551"/>
      <c r="AC26" s="552"/>
      <c r="AD26" s="10"/>
      <c r="AE26" s="10"/>
      <c r="AF26" s="104" t="s">
        <v>12</v>
      </c>
      <c r="AG26" s="550" t="s">
        <v>209</v>
      </c>
      <c r="AH26" s="551"/>
      <c r="AI26" s="551"/>
      <c r="AJ26" s="551"/>
      <c r="AK26" s="551"/>
      <c r="AL26" s="551"/>
      <c r="AM26" s="552"/>
      <c r="AN26" s="10"/>
      <c r="AO26" s="10"/>
      <c r="AP26" s="104" t="s">
        <v>12</v>
      </c>
      <c r="AQ26" s="550" t="s">
        <v>237</v>
      </c>
      <c r="AR26" s="551"/>
      <c r="AS26" s="551"/>
      <c r="AT26" s="551"/>
      <c r="AU26" s="551"/>
      <c r="AV26" s="551"/>
      <c r="AW26" s="552"/>
      <c r="AX26" s="10"/>
      <c r="AY26" s="10"/>
      <c r="AZ26" s="104" t="s">
        <v>12</v>
      </c>
      <c r="BA26" s="550" t="s">
        <v>247</v>
      </c>
      <c r="BB26" s="551"/>
      <c r="BC26" s="551"/>
      <c r="BD26" s="551"/>
      <c r="BE26" s="551"/>
      <c r="BF26" s="551"/>
      <c r="BG26" s="552"/>
      <c r="BH26" s="10"/>
      <c r="BI26" s="10"/>
      <c r="BJ26" s="104" t="s">
        <v>12</v>
      </c>
      <c r="BK26" s="550" t="s">
        <v>251</v>
      </c>
      <c r="BL26" s="551"/>
      <c r="BM26" s="551"/>
      <c r="BN26" s="551"/>
      <c r="BO26" s="551"/>
      <c r="BP26" s="551"/>
      <c r="BQ26" s="552"/>
      <c r="BR26" s="10"/>
      <c r="BS26" s="10"/>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68" t="str">
        <f ca="true">IF(ISBLANK('Data Summary'!A29),"",'Data Summary'!A29)</f>
        <v/>
      </c>
      <c r="B27" s="104"/>
      <c r="C27" s="58" t="s">
        <v>120</v>
      </c>
      <c r="D27" s="47"/>
      <c r="E27" s="47"/>
      <c r="F27" s="47"/>
      <c r="G27" s="47"/>
      <c r="H27" s="47" t="s">
        <v>158</v>
      </c>
      <c r="I27" s="89"/>
      <c r="J27" s="10"/>
      <c r="K27" s="10"/>
      <c r="L27" s="104"/>
      <c r="M27" s="58" t="s">
        <v>120</v>
      </c>
      <c r="N27" s="47"/>
      <c r="O27" s="47"/>
      <c r="P27" s="47"/>
      <c r="Q27" s="47"/>
      <c r="R27" s="47" t="s">
        <v>158</v>
      </c>
      <c r="S27" s="89"/>
      <c r="T27" s="10"/>
      <c r="U27" s="10"/>
      <c r="V27" s="104"/>
      <c r="W27" s="58" t="s">
        <v>120</v>
      </c>
      <c r="X27" s="47"/>
      <c r="Y27" s="47"/>
      <c r="Z27" s="47"/>
      <c r="AA27" s="47"/>
      <c r="AB27" s="47" t="s">
        <v>158</v>
      </c>
      <c r="AC27" s="89"/>
      <c r="AD27" s="10"/>
      <c r="AE27" s="10"/>
      <c r="AF27" s="104"/>
      <c r="AG27" s="58" t="s">
        <v>120</v>
      </c>
      <c r="AH27" s="47"/>
      <c r="AI27" s="47"/>
      <c r="AJ27" s="47"/>
      <c r="AK27" s="47"/>
      <c r="AL27" s="47" t="s">
        <v>158</v>
      </c>
      <c r="AM27" s="89"/>
      <c r="AN27" s="10"/>
      <c r="AO27" s="10"/>
      <c r="AP27" s="104"/>
      <c r="AQ27" s="58" t="s">
        <v>120</v>
      </c>
      <c r="AR27" s="47"/>
      <c r="AS27" s="47"/>
      <c r="AT27" s="47"/>
      <c r="AU27" s="47"/>
      <c r="AV27" s="47"/>
      <c r="AW27" s="89"/>
      <c r="AX27" s="10"/>
      <c r="AY27" s="10"/>
      <c r="AZ27" s="104"/>
      <c r="BA27" s="58" t="s">
        <v>120</v>
      </c>
      <c r="BB27" s="47" t="s">
        <v>158</v>
      </c>
      <c r="BC27" s="47"/>
      <c r="BD27" s="47"/>
      <c r="BE27" s="47"/>
      <c r="BF27" s="47" t="s">
        <v>158</v>
      </c>
      <c r="BG27" s="89" t="s">
        <v>158</v>
      </c>
      <c r="BH27" s="10"/>
      <c r="BI27" s="10"/>
      <c r="BJ27" s="104"/>
      <c r="BK27" s="58" t="s">
        <v>120</v>
      </c>
      <c r="BL27" s="47"/>
      <c r="BM27" s="47"/>
      <c r="BN27" s="47"/>
      <c r="BO27" s="47"/>
      <c r="BP27" s="47"/>
      <c r="BQ27" s="89" t="s">
        <v>158</v>
      </c>
      <c r="BR27" s="10"/>
      <c r="BS27" s="10"/>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8" t="str">
        <f ca="true">IF(ISBLANK('Data Summary'!A30),"",'Data Summary'!A30)</f>
        <v/>
      </c>
      <c r="B28" s="104"/>
      <c r="C28" s="58" t="s">
        <v>102</v>
      </c>
      <c r="D28" s="47"/>
      <c r="E28" s="47"/>
      <c r="F28" s="47"/>
      <c r="G28" s="47"/>
      <c r="H28" s="47" t="s">
        <v>158</v>
      </c>
      <c r="I28" s="89"/>
      <c r="J28" s="10"/>
      <c r="K28" s="10"/>
      <c r="L28" s="104"/>
      <c r="M28" s="58" t="s">
        <v>102</v>
      </c>
      <c r="N28" s="47"/>
      <c r="O28" s="47"/>
      <c r="P28" s="47"/>
      <c r="Q28" s="47"/>
      <c r="R28" s="47" t="s">
        <v>158</v>
      </c>
      <c r="S28" s="89"/>
      <c r="T28" s="10"/>
      <c r="U28" s="10"/>
      <c r="V28" s="104"/>
      <c r="W28" s="58" t="s">
        <v>102</v>
      </c>
      <c r="X28" s="47"/>
      <c r="Y28" s="47"/>
      <c r="Z28" s="47"/>
      <c r="AA28" s="47"/>
      <c r="AB28" s="47" t="s">
        <v>158</v>
      </c>
      <c r="AC28" s="89"/>
      <c r="AD28" s="10"/>
      <c r="AE28" s="10"/>
      <c r="AF28" s="104"/>
      <c r="AG28" s="58" t="s">
        <v>102</v>
      </c>
      <c r="AH28" s="47"/>
      <c r="AI28" s="47"/>
      <c r="AJ28" s="47"/>
      <c r="AK28" s="47"/>
      <c r="AL28" s="47" t="s">
        <v>158</v>
      </c>
      <c r="AM28" s="89"/>
      <c r="AN28" s="10"/>
      <c r="AO28" s="10"/>
      <c r="AP28" s="104"/>
      <c r="AQ28" s="58" t="s">
        <v>102</v>
      </c>
      <c r="AR28" s="47"/>
      <c r="AS28" s="47"/>
      <c r="AT28" s="47"/>
      <c r="AU28" s="47"/>
      <c r="AV28" s="47"/>
      <c r="AW28" s="89"/>
      <c r="AX28" s="10"/>
      <c r="AY28" s="10"/>
      <c r="AZ28" s="104"/>
      <c r="BA28" s="58" t="s">
        <v>102</v>
      </c>
      <c r="BB28" s="47" t="s">
        <v>158</v>
      </c>
      <c r="BC28" s="47"/>
      <c r="BD28" s="47"/>
      <c r="BE28" s="47"/>
      <c r="BF28" s="47" t="s">
        <v>158</v>
      </c>
      <c r="BG28" s="89" t="s">
        <v>158</v>
      </c>
      <c r="BH28" s="10"/>
      <c r="BI28" s="10"/>
      <c r="BJ28" s="104"/>
      <c r="BK28" s="58" t="s">
        <v>102</v>
      </c>
      <c r="BL28" s="47"/>
      <c r="BM28" s="47"/>
      <c r="BN28" s="47"/>
      <c r="BO28" s="47"/>
      <c r="BP28" s="47"/>
      <c r="BQ28" s="89" t="s">
        <v>158</v>
      </c>
      <c r="BR28" s="10"/>
      <c r="BS28" s="10"/>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68"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250</v>
      </c>
      <c r="BM29" s="47"/>
      <c r="BN29" s="47"/>
      <c r="BO29" s="47"/>
      <c r="BP29" s="47" t="s">
        <v>250</v>
      </c>
      <c r="BQ29" s="89" t="s">
        <v>158</v>
      </c>
      <c r="BR29" s="10"/>
      <c r="BS29" s="10"/>
    </row>
    <row xmlns:x14ac="http://schemas.microsoft.com/office/spreadsheetml/2009/9/ac" r="30" ht="15.75" customHeight="true" x14ac:dyDescent="0.25">
      <c r="A30" s="368"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row>
    <row xmlns:x14ac="http://schemas.microsoft.com/office/spreadsheetml/2009/9/ac" r="31" s="3" customFormat="true" ht="16.5" thickBot="true" x14ac:dyDescent="0.3">
      <c r="A31" s="368"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8"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8"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8"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8"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8"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8"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8"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8"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8"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8"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8"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8"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8"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8"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8"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8"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8"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8"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8"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8"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8"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8"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8"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8"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8"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8"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8"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8"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8"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8"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8"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8"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8"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8"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8"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8"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8"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8"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8"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8"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8"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8"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8"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8"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8"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8"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8"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8"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8"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8"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8"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8"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8"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8"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8"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8"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8"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8"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8"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8"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8"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8"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8"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8"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8"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8"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8"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8"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8"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8"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8"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8"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8"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8"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8"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8"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8"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8"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8"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8"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8"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8"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8"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8"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8"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8"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8"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8"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8"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8"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8"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8"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8"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8"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8"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8"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8"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8"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8"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8"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8"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8"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8"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8"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8"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8"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8"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8"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8"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8"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8"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8"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8"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8"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8"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8"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8"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8"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8"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8"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6"/>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6"/>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6"/>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6"/>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6"/>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6"/>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6"/>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6"/>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6"/>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6"/>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6"/>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6"/>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6"/>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6"/>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6"/>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6"/>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6"/>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6"/>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6"/>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6"/>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6"/>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6"/>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6"/>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6"/>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6"/>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6"/>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6"/>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6"/>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6"/>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6"/>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6"/>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6"/>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6"/>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6"/>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6"/>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6"/>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6"/>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6"/>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6"/>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6"/>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6"/>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6"/>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6"/>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6"/>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6"/>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6"/>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6"/>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6"/>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6"/>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6"/>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6"/>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6"/>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6"/>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6"/>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6"/>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6"/>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6"/>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6"/>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6"/>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6"/>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6"/>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6"/>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6"/>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6"/>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6"/>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6"/>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6"/>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6"/>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6"/>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6"/>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6"/>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6"/>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6"/>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6"/>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6"/>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6"/>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6"/>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6"/>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6"/>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6"/>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6"/>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6"/>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6"/>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6"/>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6"/>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6"/>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6"/>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6"/>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6"/>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6"/>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6"/>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6"/>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6"/>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6"/>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6"/>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6"/>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6"/>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6"/>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6"/>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6"/>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6"/>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6"/>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6"/>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6"/>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6"/>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6"/>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6"/>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6"/>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6"/>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6"/>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6"/>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6"/>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6"/>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6"/>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6"/>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6"/>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6"/>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6"/>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6"/>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6"/>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6"/>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6"/>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6"/>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6"/>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6"/>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6"/>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6"/>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6"/>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6"/>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6"/>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6"/>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6"/>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6"/>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6"/>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6"/>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6"/>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6"/>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6"/>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6"/>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6"/>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6"/>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6"/>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6"/>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6"/>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6"/>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6"/>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6"/>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6"/>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6"/>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6"/>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6"/>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6"/>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6"/>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6"/>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6"/>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6"/>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6"/>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6"/>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6"/>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6"/>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6"/>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6"/>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6"/>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6"/>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6"/>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6"/>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6"/>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6"/>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6"/>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6"/>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6"/>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6"/>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6"/>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6"/>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6"/>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6"/>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6"/>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6"/>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6"/>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6"/>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6"/>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6"/>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6"/>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6"/>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6"/>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6"/>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6"/>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6"/>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6"/>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6"/>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6"/>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6"/>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6"/>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6"/>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6"/>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6"/>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6"/>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6"/>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6"/>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6"/>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6"/>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6"/>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6"/>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6"/>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6"/>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6"/>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6"/>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6"/>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6"/>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6"/>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6"/>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6"/>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6"/>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6"/>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6"/>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6"/>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6"/>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6"/>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6"/>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6"/>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6"/>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6"/>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6"/>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6"/>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6"/>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6"/>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6"/>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6"/>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6"/>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6"/>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6"/>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6"/>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6"/>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6"/>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6"/>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6"/>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6"/>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6"/>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6"/>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6"/>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6"/>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6"/>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6"/>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6"/>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6"/>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6"/>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6"/>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6"/>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6"/>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6"/>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6"/>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6"/>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6"/>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6"/>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6"/>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6"/>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6"/>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6"/>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6"/>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6"/>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6"/>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6"/>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6"/>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6"/>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6"/>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6"/>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6"/>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6"/>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6"/>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6"/>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6"/>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6"/>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6"/>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6"/>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6"/>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6"/>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6"/>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6"/>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6"/>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6"/>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6"/>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6"/>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6"/>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6"/>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6"/>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6"/>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6"/>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6"/>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6"/>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6"/>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6"/>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6"/>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6"/>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6"/>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6"/>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6"/>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6"/>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6"/>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6"/>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6"/>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6"/>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6"/>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6"/>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6"/>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6"/>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6"/>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6"/>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6"/>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6"/>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6"/>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6"/>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6"/>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6"/>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6"/>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6"/>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6"/>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6"/>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6"/>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6"/>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6"/>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6"/>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6"/>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6"/>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6"/>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6"/>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6"/>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6"/>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6"/>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6"/>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6"/>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6"/>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6"/>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6"/>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6"/>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6"/>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6"/>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6"/>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6"/>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6"/>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6"/>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6"/>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6"/>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6"/>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6"/>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6"/>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6"/>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6"/>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6"/>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6"/>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6"/>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6"/>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6"/>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6"/>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6"/>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6"/>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6"/>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6"/>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6"/>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6"/>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6"/>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6"/>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6"/>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6"/>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6"/>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6"/>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6"/>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6"/>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6"/>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6"/>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6"/>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6"/>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6"/>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6"/>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6"/>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6"/>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6"/>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6"/>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6"/>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6"/>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6"/>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6"/>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6"/>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6"/>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6"/>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6"/>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6"/>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6"/>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6"/>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6"/>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6"/>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6"/>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6"/>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6"/>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6"/>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6"/>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6"/>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6"/>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6"/>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6"/>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6"/>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6"/>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6"/>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6"/>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6"/>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6"/>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6"/>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6"/>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6"/>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6"/>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6"/>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6"/>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6"/>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6"/>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6"/>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6"/>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6"/>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6"/>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6"/>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6"/>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6"/>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6"/>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6"/>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6"/>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6"/>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6"/>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6"/>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6"/>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6"/>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6"/>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6"/>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6"/>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6"/>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6"/>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6"/>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6"/>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6"/>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6"/>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6"/>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6"/>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6"/>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6"/>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6"/>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6"/>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6"/>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6"/>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6"/>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6"/>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6"/>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6"/>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6"/>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6"/>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6"/>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6"/>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6"/>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6"/>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6"/>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6"/>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6"/>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6"/>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6"/>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6"/>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6"/>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6"/>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6"/>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6"/>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6"/>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6"/>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6"/>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6"/>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6"/>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6"/>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6"/>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6"/>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6"/>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6"/>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6"/>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6"/>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6"/>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6"/>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6"/>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6"/>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6"/>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6"/>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6"/>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6"/>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6"/>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8">
    <mergeCell ref="BK26:BQ26"/>
    <mergeCell ref="AQ26:AW26"/>
    <mergeCell ref="BA26:BG26"/>
    <mergeCell ref="A2:A3"/>
    <mergeCell ref="C26:I26"/>
    <mergeCell ref="AG26:AM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4" t="s">
        <v>22</v>
      </c>
      <c r="C1" s="364" t="s">
        <v>216</v>
      </c>
      <c r="D1" s="295" t="s">
        <v>208</v>
      </c>
      <c r="E1" s="295"/>
      <c r="F1" s="295"/>
      <c r="G1" s="295"/>
      <c r="H1" s="295"/>
      <c r="I1" s="313"/>
      <c r="J1" s="296"/>
      <c r="K1" s="297"/>
      <c r="L1" s="314" t="s">
        <v>22</v>
      </c>
      <c r="M1" s="364" t="s">
        <v>217</v>
      </c>
      <c r="N1" s="295" t="s">
        <v>208</v>
      </c>
      <c r="O1" s="295"/>
      <c r="P1" s="295"/>
      <c r="Q1" s="295"/>
      <c r="R1" s="295"/>
      <c r="S1" s="313"/>
      <c r="T1" s="296"/>
      <c r="U1" s="297"/>
      <c r="V1" s="314" t="s">
        <v>22</v>
      </c>
      <c r="W1" s="364">
        <v>2018</v>
      </c>
      <c r="X1" s="295" t="s">
        <v>208</v>
      </c>
      <c r="Y1" s="295"/>
      <c r="Z1" s="295"/>
      <c r="AA1" s="295"/>
      <c r="AB1" s="295"/>
      <c r="AC1" s="313"/>
      <c r="AD1" s="296"/>
      <c r="AE1" s="297"/>
      <c r="AF1" s="314" t="s">
        <v>22</v>
      </c>
      <c r="AG1" s="364">
        <v>2019</v>
      </c>
      <c r="AH1" s="295" t="s">
        <v>208</v>
      </c>
      <c r="AI1" s="295"/>
      <c r="AJ1" s="295"/>
      <c r="AK1" s="295"/>
      <c r="AL1" s="295"/>
      <c r="AM1" s="313"/>
      <c r="AN1" s="296"/>
      <c r="AO1" s="297"/>
      <c r="AP1" s="314" t="s">
        <v>22</v>
      </c>
      <c r="AQ1" s="364">
        <v>2020</v>
      </c>
      <c r="AR1" s="295" t="s">
        <v>208</v>
      </c>
      <c r="AS1" s="295"/>
      <c r="AT1" s="295"/>
      <c r="AU1" s="295"/>
      <c r="AV1" s="295"/>
      <c r="AW1" s="313"/>
      <c r="AX1" s="296"/>
      <c r="AY1" s="297"/>
      <c r="AZ1" s="314" t="s">
        <v>22</v>
      </c>
      <c r="BA1" s="364">
        <v>2021</v>
      </c>
      <c r="BB1" s="295" t="s">
        <v>208</v>
      </c>
      <c r="BC1" s="295"/>
      <c r="BD1" s="295"/>
      <c r="BE1" s="295"/>
      <c r="BF1" s="295"/>
      <c r="BG1" s="313"/>
      <c r="BH1" s="296"/>
      <c r="BI1" s="297"/>
      <c r="BJ1" s="314" t="s">
        <v>22</v>
      </c>
      <c r="BK1" s="364">
        <v>2022</v>
      </c>
      <c r="BL1" s="295" t="s">
        <v>208</v>
      </c>
      <c r="BM1" s="295"/>
      <c r="BN1" s="295"/>
      <c r="BO1" s="295"/>
      <c r="BP1" s="295"/>
      <c r="BQ1" s="313"/>
      <c r="BR1" s="296"/>
      <c r="BS1" s="297"/>
    </row>
    <row xmlns:x14ac="http://schemas.microsoft.com/office/spreadsheetml/2009/9/ac" r="2" s="298" customFormat="true" ht="30" customHeight="true" x14ac:dyDescent="0.25">
      <c r="A2" s="553" t="s">
        <v>239</v>
      </c>
      <c r="B2" s="301" t="s">
        <v>214</v>
      </c>
      <c r="C2" s="245" t="s">
        <v>176</v>
      </c>
      <c r="D2" s="245" t="s">
        <v>175</v>
      </c>
      <c r="E2" s="302"/>
      <c r="F2" s="302"/>
      <c r="G2" s="302"/>
      <c r="H2" s="302"/>
      <c r="I2" s="303"/>
      <c r="J2" s="299" t="s">
        <v>218</v>
      </c>
      <c r="K2" s="345"/>
      <c r="L2" s="301" t="s">
        <v>215</v>
      </c>
      <c r="M2" s="245" t="s">
        <v>176</v>
      </c>
      <c r="N2" s="245" t="s">
        <v>175</v>
      </c>
      <c r="O2" s="302"/>
      <c r="P2" s="302"/>
      <c r="Q2" s="302"/>
      <c r="R2" s="302"/>
      <c r="S2" s="303"/>
      <c r="T2" s="299" t="s">
        <v>218</v>
      </c>
      <c r="U2" s="300"/>
      <c r="V2" s="301" t="s">
        <v>234</v>
      </c>
      <c r="W2" s="245" t="s">
        <v>176</v>
      </c>
      <c r="X2" s="245" t="s">
        <v>175</v>
      </c>
      <c r="Y2" s="302"/>
      <c r="Z2" s="302"/>
      <c r="AA2" s="302"/>
      <c r="AB2" s="302"/>
      <c r="AC2" s="303"/>
      <c r="AD2" s="299" t="s">
        <v>218</v>
      </c>
      <c r="AE2" s="300"/>
      <c r="AF2" s="301" t="s">
        <v>235</v>
      </c>
      <c r="AG2" s="245" t="s">
        <v>176</v>
      </c>
      <c r="AH2" s="245" t="s">
        <v>175</v>
      </c>
      <c r="AI2" s="302"/>
      <c r="AJ2" s="302"/>
      <c r="AK2" s="302"/>
      <c r="AL2" s="302"/>
      <c r="AM2" s="303"/>
      <c r="AN2" s="299" t="s">
        <v>218</v>
      </c>
      <c r="AO2" s="300"/>
      <c r="AP2" s="301" t="s">
        <v>236</v>
      </c>
      <c r="AQ2" s="245" t="s">
        <v>176</v>
      </c>
      <c r="AR2" s="245" t="s">
        <v>175</v>
      </c>
      <c r="AS2" s="302"/>
      <c r="AT2" s="302"/>
      <c r="AU2" s="302"/>
      <c r="AV2" s="302"/>
      <c r="AW2" s="303"/>
      <c r="AX2" s="299" t="s">
        <v>218</v>
      </c>
      <c r="AY2" s="300"/>
      <c r="AZ2" s="301" t="s">
        <v>244</v>
      </c>
      <c r="BA2" s="245" t="s">
        <v>176</v>
      </c>
      <c r="BB2" s="245" t="s">
        <v>175</v>
      </c>
      <c r="BC2" s="302"/>
      <c r="BD2" s="302"/>
      <c r="BE2" s="302"/>
      <c r="BF2" s="302"/>
      <c r="BG2" s="303"/>
      <c r="BH2" s="299" t="s">
        <v>218</v>
      </c>
      <c r="BI2" s="300"/>
      <c r="BJ2" s="301" t="s">
        <v>249</v>
      </c>
      <c r="BK2" s="245" t="s">
        <v>176</v>
      </c>
      <c r="BL2" s="245" t="s">
        <v>175</v>
      </c>
      <c r="BM2" s="302"/>
      <c r="BN2" s="302"/>
      <c r="BO2" s="302"/>
      <c r="BP2" s="302"/>
      <c r="BQ2" s="303"/>
      <c r="BR2" s="299" t="s">
        <v>218</v>
      </c>
      <c r="BS2" s="300"/>
    </row>
    <row xmlns:x14ac="http://schemas.microsoft.com/office/spreadsheetml/2009/9/ac" r="3" s="238" customFormat="true" ht="18" customHeight="true" x14ac:dyDescent="0.25">
      <c r="A3" s="553"/>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9" t="str">
        <f>IF(ISBLANK('Data Summary'!A6),"",'Data Summary'!A6)</f>
        <v>VGB_2016_UIS</v>
      </c>
      <c r="B4" s="101"/>
      <c r="C4" s="132" t="s">
        <v>3</v>
      </c>
      <c r="D4" s="8">
        <f t="shared" ref="D4:I4" si="0">IF(COUNTA(D14)=0,"",D14)</f>
        <v>0</v>
      </c>
      <c r="E4" s="8" t="str">
        <f t="shared" si="0"/>
        <v/>
      </c>
      <c r="F4" s="8" t="str">
        <f t="shared" si="0"/>
        <v/>
      </c>
      <c r="G4" s="8" t="str">
        <f t="shared" si="0"/>
        <v/>
      </c>
      <c r="H4" s="8">
        <f t="shared" si="0"/>
        <v>0</v>
      </c>
      <c r="I4" s="25">
        <f t="shared" si="0"/>
        <v>0</v>
      </c>
      <c r="J4" s="19"/>
      <c r="K4" s="14"/>
      <c r="L4" s="101"/>
      <c r="M4" s="132" t="s">
        <v>3</v>
      </c>
      <c r="N4" s="8">
        <f t="shared" ref="N4:S4" si="1">IF(COUNTA(N14)=0,"",N14)</f>
        <v>0</v>
      </c>
      <c r="O4" s="8" t="str">
        <f t="shared" si="1"/>
        <v/>
      </c>
      <c r="P4" s="8" t="str">
        <f t="shared" si="1"/>
        <v/>
      </c>
      <c r="Q4" s="8" t="str">
        <f t="shared" si="1"/>
        <v/>
      </c>
      <c r="R4" s="8">
        <f t="shared" si="1"/>
        <v>0</v>
      </c>
      <c r="S4" s="25">
        <f t="shared" si="1"/>
        <v>0</v>
      </c>
      <c r="T4" s="19"/>
      <c r="U4" s="14"/>
      <c r="V4" s="101"/>
      <c r="W4" s="132" t="s">
        <v>3</v>
      </c>
      <c r="X4" s="8" t="str">
        <f t="shared" ref="X4:AC4" si="2">IF(COUNTA(X14)=0,"",X14)</f>
        <v/>
      </c>
      <c r="Y4" s="8" t="str">
        <f t="shared" si="2"/>
        <v/>
      </c>
      <c r="Z4" s="8" t="str">
        <f t="shared" si="2"/>
        <v/>
      </c>
      <c r="AA4" s="8" t="str">
        <f t="shared" si="2"/>
        <v/>
      </c>
      <c r="AB4" s="8">
        <f t="shared" si="2"/>
        <v>0</v>
      </c>
      <c r="AC4" s="25" t="str">
        <f t="shared" si="2"/>
        <v/>
      </c>
      <c r="AD4" s="19"/>
      <c r="AE4" s="14"/>
      <c r="AF4" s="101"/>
      <c r="AG4" s="132" t="s">
        <v>3</v>
      </c>
      <c r="AH4" s="8" t="str">
        <f t="shared" ref="AH4:AM4" si="3">IF(COUNTA(AH14)=0,"",AH14)</f>
        <v/>
      </c>
      <c r="AI4" s="8" t="str">
        <f t="shared" si="3"/>
        <v/>
      </c>
      <c r="AJ4" s="8" t="str">
        <f t="shared" si="3"/>
        <v/>
      </c>
      <c r="AK4" s="8" t="str">
        <f t="shared" si="3"/>
        <v/>
      </c>
      <c r="AL4" s="8">
        <f t="shared" si="3"/>
        <v>0</v>
      </c>
      <c r="AM4" s="25" t="str">
        <f t="shared" si="3"/>
        <v/>
      </c>
      <c r="AN4" s="19"/>
      <c r="AO4" s="14"/>
      <c r="AP4" s="101"/>
      <c r="AQ4" s="132" t="s">
        <v>3</v>
      </c>
      <c r="AR4" s="8" t="str">
        <f t="shared" ref="AR4:AW4" si="4">IF(COUNTA(AR14)=0,"",AR14)</f>
        <v/>
      </c>
      <c r="AS4" s="8" t="str">
        <f t="shared" si="4"/>
        <v/>
      </c>
      <c r="AT4" s="8" t="str">
        <f t="shared" si="4"/>
        <v/>
      </c>
      <c r="AU4" s="8" t="str">
        <f t="shared" si="4"/>
        <v/>
      </c>
      <c r="AV4" s="8" t="str">
        <f t="shared" si="4"/>
        <v/>
      </c>
      <c r="AW4" s="25" t="str">
        <f t="shared" si="4"/>
        <v/>
      </c>
      <c r="AX4" s="19"/>
      <c r="AY4" s="14"/>
      <c r="AZ4" s="101"/>
      <c r="BA4" s="132" t="s">
        <v>3</v>
      </c>
      <c r="BB4" s="8">
        <f t="shared" ref="BB4:BG4" si="5">IF(COUNTA(BB14)=0,"",BB14)</f>
        <v>0</v>
      </c>
      <c r="BC4" s="8" t="str">
        <f t="shared" si="5"/>
        <v/>
      </c>
      <c r="BD4" s="8" t="str">
        <f t="shared" si="5"/>
        <v/>
      </c>
      <c r="BE4" s="8" t="str">
        <f t="shared" si="5"/>
        <v/>
      </c>
      <c r="BF4" s="8">
        <f t="shared" si="5"/>
        <v>0</v>
      </c>
      <c r="BG4" s="25">
        <f t="shared" si="5"/>
        <v>0</v>
      </c>
      <c r="BH4" s="19"/>
      <c r="BI4" s="14"/>
      <c r="BJ4" s="101"/>
      <c r="BK4" s="132" t="s">
        <v>3</v>
      </c>
      <c r="BL4" s="8" t="str">
        <f t="shared" ref="BL4:BQ4" si="6">IF(COUNTA(BL14)=0,"",BL14)</f>
        <v/>
      </c>
      <c r="BM4" s="8" t="str">
        <f t="shared" si="6"/>
        <v/>
      </c>
      <c r="BN4" s="8" t="str">
        <f t="shared" si="6"/>
        <v/>
      </c>
      <c r="BO4" s="8" t="str">
        <f t="shared" si="6"/>
        <v/>
      </c>
      <c r="BP4" s="8" t="str">
        <f t="shared" si="6"/>
        <v/>
      </c>
      <c r="BQ4" s="25">
        <f t="shared" si="6"/>
        <v>0</v>
      </c>
      <c r="BR4" s="19"/>
      <c r="BS4" s="14"/>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9" t="str">
        <f ca="true">IF(ISBLANK('Data Summary'!A7),"",'Data Summary'!A7)</f>
        <v>VGB_2017_UIS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t="str">
        <f>IF((COUNTA(AC15:AC26)=0)+(COUNTA(AC14)=0),"",100-AC14-SUMPRODUCT(W15:W26,AC15:AC26))</f>
        <v/>
      </c>
      <c r="AD5" s="19"/>
      <c r="AE5" s="14"/>
      <c r="AF5" s="101"/>
      <c r="AG5" s="132"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t="str">
        <f>IF((COUNTA(AM15:AM26)=0)+(COUNTA(AM14)=0),"",100-AM14-SUMPRODUCT(AG15:AG26,AM15:AM26))</f>
        <v/>
      </c>
      <c r="AN5" s="19"/>
      <c r="AO5" s="14"/>
      <c r="AP5" s="101"/>
      <c r="AQ5" s="132" t="s">
        <v>0</v>
      </c>
      <c r="AR5" s="8" t="str">
        <f>IF((COUNTA(AR15:AR26)=0)+(COUNTA(AR14)=0),"",100-AR14-SUMPRODUCT(AQ15:AQ26,AR15:AR26))</f>
        <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t="str">
        <f>IF((COUNTA(BL15:BL26)=0)+(COUNTA(BL14)=0),"",100-BL14-SUMPRODUCT(BK15:BK26,BL15:BL26))</f>
        <v/>
      </c>
      <c r="BM5" s="8" t="str">
        <f>IF((COUNTA(BM15:BM26)=0)+(COUNTA(BM14)=0),"",100-BM14-SUMPRODUCT(BK15:BK26,BM15:BM26))</f>
        <v/>
      </c>
      <c r="BN5" s="8" t="str">
        <f>IF((COUNTA(BN15:BN26)=0)+(COUNTA(BN14)=0),"",100-BN14-SUMPRODUCT(BK15:BK26,BN15:BN26))</f>
        <v/>
      </c>
      <c r="BO5" s="8" t="str">
        <f>IF((COUNTA(BO15:BO26)=0)+(COUNTA(BO14)=0),"",100-BO14-SUMPRODUCT(BK15:BK26,BO15:BO26))</f>
        <v/>
      </c>
      <c r="BP5" s="8" t="str">
        <f>IF((COUNTA(BP15:BP26)=0)+(COUNTA(BP14)=0),"",100-BP14-SUMPRODUCT(BK15:BK26,BP15:BP26))</f>
        <v/>
      </c>
      <c r="BQ5" s="25">
        <f>IF((COUNTA(BQ15:BQ26)=0)+(COUNTA(BQ14)=0),"",100-BQ14-SUMPRODUCT(BK15:BK26,BQ15:BQ26))</f>
        <v>0</v>
      </c>
      <c r="BR5" s="19"/>
      <c r="BS5" s="14"/>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9" t="str">
        <f ca="true">IF(ISBLANK('Data Summary'!A8),"",'Data Summary'!A8)</f>
        <v>VGB_2018_UIS</v>
      </c>
      <c r="B6" s="101"/>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c r="W6" s="132" t="s">
        <v>19</v>
      </c>
      <c r="X6" s="8" t="str">
        <f>IF(COUNTA(X15:X26)=0,"",SUMPRODUCT(X15:X26,W15:W26))</f>
        <v/>
      </c>
      <c r="Y6" s="8" t="str">
        <f>IF(COUNTA(Y15:Y26)=0,"",SUMPRODUCT(Y15:Y26,W15:W26))</f>
        <v/>
      </c>
      <c r="Z6" s="8" t="str">
        <f>IF(COUNTA(Z15:Z26)=0,"",SUMPRODUCT(Z15:Z26,W15:W26))</f>
        <v/>
      </c>
      <c r="AA6" s="8" t="str">
        <f>IF(COUNTA(AA15:AA26)=0,"",SUMPRODUCT(AA15:AA26,W15:W26))</f>
        <v/>
      </c>
      <c r="AB6" s="8">
        <f>IF(COUNTA(AB15:AB26)=0,"",SUMPRODUCT(AB15:AB26,W15:W26))</f>
        <v>100</v>
      </c>
      <c r="AC6" s="25" t="str">
        <f>IF(COUNTA(AC15:AC26)=0,"",SUMPRODUCT(AC15:AC26,W15:W26))</f>
        <v/>
      </c>
      <c r="AD6" s="19"/>
      <c r="AE6" s="14"/>
      <c r="AF6" s="101"/>
      <c r="AG6" s="132"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f>IF(COUNTA(AL15:AL26)=0,"",SUMPRODUCT(AL15:AL26,AG15:AG26))</f>
        <v>100</v>
      </c>
      <c r="AM6" s="25" t="str">
        <f>IF(COUNTA(AM15:AM26)=0,"",SUMPRODUCT(AM15:AM26,AG15:AG26))</f>
        <v/>
      </c>
      <c r="AN6" s="19"/>
      <c r="AO6" s="14"/>
      <c r="AP6" s="101"/>
      <c r="AQ6" s="132" t="s">
        <v>19</v>
      </c>
      <c r="AR6" s="8" t="str">
        <f>IF(COUNTA(AR15:AR26)=0,"",SUMPRODUCT(AR15:AR26,AQ15:AQ26))</f>
        <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1"/>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c r="BK6" s="132" t="s">
        <v>19</v>
      </c>
      <c r="BL6" s="8" t="str">
        <f>IF(COUNTA(BL15:BL26)=0,"",SUMPRODUCT(BL15:BL26,BK15:BK26))</f>
        <v/>
      </c>
      <c r="BM6" s="8" t="str">
        <f>IF(COUNTA(BM15:BM26)=0,"",SUMPRODUCT(BM15:BM26,BK15:BK26))</f>
        <v/>
      </c>
      <c r="BN6" s="8" t="str">
        <f>IF(COUNTA(BN15:BN26)=0,"",SUMPRODUCT(BN15:BN26,BK15:BK26))</f>
        <v/>
      </c>
      <c r="BO6" s="8" t="str">
        <f>IF(COUNTA(BO15:BO26)=0,"",SUMPRODUCT(BO15:BO26,BK15:BK26))</f>
        <v/>
      </c>
      <c r="BP6" s="8" t="str">
        <f>IF(COUNTA(BP15:BP26)=0,"",SUMPRODUCT(BP15:BP26,BK15:BK26))</f>
        <v/>
      </c>
      <c r="BQ6" s="25">
        <f>IF(COUNTA(BQ15:BQ26)=0,"",SUMPRODUCT(BQ15:BQ26,BK15:BK26))</f>
        <v>100</v>
      </c>
      <c r="BR6" s="19"/>
      <c r="BS6" s="14"/>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9" t="str">
        <f ca="true">IF(ISBLANK('Data Summary'!A9),"",'Data Summary'!A9)</f>
        <v>VGB_2019_UIS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9" t="str">
        <f ca="true">IF(ISBLANK('Data Summary'!A10),"",'Data Summary'!A10)</f>
        <v>VGB_2020_UIS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9" t="str">
        <f ca="true">IF(ISBLANK('Data Summary'!A11),"",'Data Summary'!A11)</f>
        <v>VGB_2021_UIS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69" t="str">
        <f ca="true">IF(ISBLANK('Data Summary'!A12),"",'Data Summary'!A12)</f>
        <v>VGB_2022_UIS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70"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70" t="str">
        <f ca="true">IF(ISBLANK('Data Summary'!A14),"",'Data Summary'!A14)</f>
        <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v>100</v>
      </c>
      <c r="T12" s="19"/>
      <c r="U12" s="14"/>
      <c r="V12" s="101" t="s">
        <v>178</v>
      </c>
      <c r="W12" s="126" t="s">
        <v>169</v>
      </c>
      <c r="X12" s="129">
        <f>(AB12*Population!$F$23+AC12*Population!$G$23)/SUM(Population!$F$23:$G$23)</f>
        <v>93.822552250889686</v>
      </c>
      <c r="Y12" s="129"/>
      <c r="Z12" s="129"/>
      <c r="AA12" s="129"/>
      <c r="AB12" s="129">
        <v>100</v>
      </c>
      <c r="AC12" s="70">
        <v>86.607145000000003</v>
      </c>
      <c r="AD12" s="19"/>
      <c r="AE12" s="14"/>
      <c r="AF12" s="101" t="s">
        <v>178</v>
      </c>
      <c r="AG12" s="126" t="s">
        <v>169</v>
      </c>
      <c r="AH12" s="129">
        <f>(AL12*Population!$F$24+AM12*Population!$G$24)/SUM(Population!$F$24:$G$24)</f>
        <v>93.538841484641637</v>
      </c>
      <c r="AI12" s="129"/>
      <c r="AJ12" s="129"/>
      <c r="AK12" s="129"/>
      <c r="AL12" s="129">
        <v>100</v>
      </c>
      <c r="AM12" s="70">
        <v>86.607145000000003</v>
      </c>
      <c r="AN12" s="19"/>
      <c r="AO12" s="14"/>
      <c r="AP12" s="101" t="s">
        <v>178</v>
      </c>
      <c r="AQ12" s="126" t="s">
        <v>169</v>
      </c>
      <c r="AR12" s="129">
        <v>89.455654321897299</v>
      </c>
      <c r="AS12" s="129"/>
      <c r="AT12" s="129"/>
      <c r="AU12" s="129"/>
      <c r="AV12" s="129">
        <v>92.307689999999994</v>
      </c>
      <c r="AW12" s="70">
        <v>86.467807421027828</v>
      </c>
      <c r="AX12" s="19"/>
      <c r="AY12" s="14"/>
      <c r="AZ12" s="101" t="s">
        <v>178</v>
      </c>
      <c r="BA12" s="126" t="s">
        <v>169</v>
      </c>
      <c r="BB12" s="129">
        <v>100</v>
      </c>
      <c r="BC12" s="129"/>
      <c r="BD12" s="129"/>
      <c r="BE12" s="129"/>
      <c r="BF12" s="129">
        <v>100</v>
      </c>
      <c r="BG12" s="70">
        <v>100</v>
      </c>
      <c r="BH12" s="19"/>
      <c r="BI12" s="14"/>
      <c r="BJ12" s="101" t="s">
        <v>178</v>
      </c>
      <c r="BK12" s="126" t="s">
        <v>169</v>
      </c>
      <c r="BL12" s="129">
        <v>84.288443140794229</v>
      </c>
      <c r="BM12" s="129"/>
      <c r="BN12" s="129"/>
      <c r="BO12" s="129"/>
      <c r="BP12" s="129">
        <v>65.63</v>
      </c>
      <c r="BQ12" s="70">
        <v>100</v>
      </c>
      <c r="BR12" s="19"/>
      <c r="BS12" s="14"/>
      <c r="BT12" s="110"/>
      <c r="CD12" s="110"/>
      <c r="CN12" s="110"/>
      <c r="CX12" s="110"/>
      <c r="DH12" s="110"/>
      <c r="DR12" s="110"/>
      <c r="EB12" s="110"/>
      <c r="EL12" s="110"/>
      <c r="EV12" s="110"/>
      <c r="FF12" s="110"/>
      <c r="FP12" s="110"/>
      <c r="FZ12" s="110"/>
      <c r="GJ12" s="110"/>
      <c r="GT12" s="110"/>
      <c r="HD12" s="110"/>
    </row>
    <row xmlns:x14ac="http://schemas.microsoft.com/office/spreadsheetml/2009/9/ac" r="13" s="257" customFormat="true" ht="18" customHeight="true" x14ac:dyDescent="0.25">
      <c r="A13" s="370"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56"/>
      <c r="CD13" s="256"/>
      <c r="CN13" s="256"/>
      <c r="CX13" s="256"/>
      <c r="DH13" s="256"/>
      <c r="DR13" s="256"/>
      <c r="EB13" s="256"/>
      <c r="EL13" s="256"/>
      <c r="EV13" s="256"/>
      <c r="FF13" s="256"/>
      <c r="FP13" s="256"/>
      <c r="FZ13" s="256"/>
      <c r="GJ13" s="256"/>
      <c r="GT13" s="256"/>
      <c r="HD13" s="256"/>
    </row>
    <row xmlns:x14ac="http://schemas.microsoft.com/office/spreadsheetml/2009/9/ac" r="14" x14ac:dyDescent="0.25">
      <c r="A14" s="370"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c r="Y14" s="41"/>
      <c r="Z14" s="41"/>
      <c r="AA14" s="128"/>
      <c r="AB14" s="128">
        <v>0</v>
      </c>
      <c r="AC14" s="21"/>
      <c r="AD14" s="10"/>
      <c r="AE14" s="13"/>
      <c r="AF14" s="102" t="s">
        <v>30</v>
      </c>
      <c r="AG14" s="16">
        <v>0</v>
      </c>
      <c r="AH14" s="41"/>
      <c r="AI14" s="41"/>
      <c r="AJ14" s="41"/>
      <c r="AK14" s="128"/>
      <c r="AL14" s="128">
        <v>0</v>
      </c>
      <c r="AM14" s="21"/>
      <c r="AN14" s="10"/>
      <c r="AO14" s="13"/>
      <c r="AP14" s="102" t="s">
        <v>30</v>
      </c>
      <c r="AQ14" s="16">
        <v>0</v>
      </c>
      <c r="AR14" s="41"/>
      <c r="AS14" s="41"/>
      <c r="AT14" s="41"/>
      <c r="AU14" s="128"/>
      <c r="AV14" s="128"/>
      <c r="AW14" s="21"/>
      <c r="AX14" s="10"/>
      <c r="AY14" s="13"/>
      <c r="AZ14" s="102" t="s">
        <v>30</v>
      </c>
      <c r="BA14" s="16">
        <v>0</v>
      </c>
      <c r="BB14" s="41">
        <v>0</v>
      </c>
      <c r="BC14" s="41"/>
      <c r="BD14" s="41"/>
      <c r="BE14" s="128"/>
      <c r="BF14" s="128">
        <v>0</v>
      </c>
      <c r="BG14" s="21">
        <v>0</v>
      </c>
      <c r="BH14" s="10"/>
      <c r="BI14" s="13"/>
      <c r="BJ14" s="102" t="s">
        <v>30</v>
      </c>
      <c r="BK14" s="16">
        <v>0</v>
      </c>
      <c r="BL14" s="41"/>
      <c r="BM14" s="41"/>
      <c r="BN14" s="41"/>
      <c r="BO14" s="128"/>
      <c r="BP14" s="128"/>
      <c r="BQ14" s="21">
        <v>0</v>
      </c>
      <c r="BR14" s="10"/>
      <c r="BS14" s="13"/>
    </row>
    <row xmlns:x14ac="http://schemas.microsoft.com/office/spreadsheetml/2009/9/ac" r="15" s="2" customFormat="true" x14ac:dyDescent="0.25">
      <c r="A15" s="370"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0" t="str">
        <f ca="true">IF(ISBLANK('Data Summary'!A18),"",'Data Summary'!A18)</f>
        <v/>
      </c>
      <c r="B16" s="103" t="s">
        <v>211</v>
      </c>
      <c r="C16" s="6">
        <v>1</v>
      </c>
      <c r="D16" s="41">
        <v>100</v>
      </c>
      <c r="E16" s="128"/>
      <c r="F16" s="128"/>
      <c r="G16" s="128"/>
      <c r="H16" s="41">
        <v>100</v>
      </c>
      <c r="I16" s="59">
        <v>100</v>
      </c>
      <c r="J16" s="10"/>
      <c r="K16" s="13"/>
      <c r="L16" s="103" t="s">
        <v>211</v>
      </c>
      <c r="M16" s="6">
        <v>1</v>
      </c>
      <c r="N16" s="41">
        <v>100</v>
      </c>
      <c r="O16" s="128"/>
      <c r="P16" s="128"/>
      <c r="Q16" s="128"/>
      <c r="R16" s="41">
        <v>100</v>
      </c>
      <c r="S16" s="59">
        <v>100</v>
      </c>
      <c r="T16" s="10"/>
      <c r="U16" s="13"/>
      <c r="V16" s="103" t="s">
        <v>211</v>
      </c>
      <c r="W16" s="6">
        <v>1</v>
      </c>
      <c r="X16" s="41"/>
      <c r="Y16" s="128"/>
      <c r="Z16" s="128"/>
      <c r="AA16" s="128"/>
      <c r="AB16" s="41">
        <v>100</v>
      </c>
      <c r="AC16" s="59"/>
      <c r="AD16" s="10"/>
      <c r="AE16" s="13"/>
      <c r="AF16" s="103" t="s">
        <v>211</v>
      </c>
      <c r="AG16" s="6">
        <v>1</v>
      </c>
      <c r="AH16" s="41"/>
      <c r="AI16" s="128"/>
      <c r="AJ16" s="128"/>
      <c r="AK16" s="128"/>
      <c r="AL16" s="41">
        <v>100</v>
      </c>
      <c r="AM16" s="59"/>
      <c r="AN16" s="10"/>
      <c r="AO16" s="13"/>
      <c r="AP16" s="103"/>
      <c r="AQ16" s="6"/>
      <c r="AR16" s="41"/>
      <c r="AS16" s="128"/>
      <c r="AT16" s="128"/>
      <c r="AU16" s="128"/>
      <c r="AV16" s="41"/>
      <c r="AW16" s="59"/>
      <c r="AX16" s="10"/>
      <c r="AY16" s="13"/>
      <c r="AZ16" s="103" t="s">
        <v>246</v>
      </c>
      <c r="BA16" s="6">
        <v>1</v>
      </c>
      <c r="BB16" s="41">
        <v>100</v>
      </c>
      <c r="BC16" s="128"/>
      <c r="BD16" s="128"/>
      <c r="BE16" s="128"/>
      <c r="BF16" s="41">
        <v>100</v>
      </c>
      <c r="BG16" s="59">
        <v>100</v>
      </c>
      <c r="BH16" s="10"/>
      <c r="BI16" s="13"/>
      <c r="BJ16" s="103" t="s">
        <v>246</v>
      </c>
      <c r="BK16" s="6">
        <v>1</v>
      </c>
      <c r="BL16" s="41"/>
      <c r="BM16" s="128"/>
      <c r="BN16" s="128"/>
      <c r="BO16" s="128"/>
      <c r="BP16" s="41"/>
      <c r="BQ16" s="59">
        <v>100</v>
      </c>
      <c r="BR16" s="10"/>
      <c r="BS16" s="13"/>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0"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0"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0"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0"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0"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0"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0"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0"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0"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70"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70" t="str">
        <f ca="true">IF(ISBLANK('Data Summary'!A29),"",'Data Summary'!A29)</f>
        <v/>
      </c>
      <c r="B27" s="104" t="s">
        <v>12</v>
      </c>
      <c r="C27" s="550" t="s">
        <v>210</v>
      </c>
      <c r="D27" s="551"/>
      <c r="E27" s="551"/>
      <c r="F27" s="551"/>
      <c r="G27" s="551"/>
      <c r="H27" s="551"/>
      <c r="I27" s="552"/>
      <c r="J27" s="10"/>
      <c r="K27" s="13"/>
      <c r="L27" s="104" t="s">
        <v>12</v>
      </c>
      <c r="M27" s="550" t="s">
        <v>210</v>
      </c>
      <c r="N27" s="551"/>
      <c r="O27" s="551"/>
      <c r="P27" s="551"/>
      <c r="Q27" s="551"/>
      <c r="R27" s="551"/>
      <c r="S27" s="552"/>
      <c r="T27" s="10"/>
      <c r="U27" s="13"/>
      <c r="V27" s="104" t="s">
        <v>12</v>
      </c>
      <c r="W27" s="550" t="s">
        <v>209</v>
      </c>
      <c r="X27" s="551"/>
      <c r="Y27" s="551"/>
      <c r="Z27" s="551"/>
      <c r="AA27" s="551"/>
      <c r="AB27" s="551"/>
      <c r="AC27" s="552"/>
      <c r="AD27" s="10"/>
      <c r="AE27" s="13"/>
      <c r="AF27" s="104" t="s">
        <v>12</v>
      </c>
      <c r="AG27" s="550" t="s">
        <v>209</v>
      </c>
      <c r="AH27" s="551"/>
      <c r="AI27" s="551"/>
      <c r="AJ27" s="551"/>
      <c r="AK27" s="551"/>
      <c r="AL27" s="551"/>
      <c r="AM27" s="552"/>
      <c r="AN27" s="10"/>
      <c r="AO27" s="13"/>
      <c r="AP27" s="104" t="s">
        <v>12</v>
      </c>
      <c r="AQ27" s="550" t="s">
        <v>237</v>
      </c>
      <c r="AR27" s="551"/>
      <c r="AS27" s="551"/>
      <c r="AT27" s="551"/>
      <c r="AU27" s="551"/>
      <c r="AV27" s="551"/>
      <c r="AW27" s="552"/>
      <c r="AX27" s="10"/>
      <c r="AY27" s="13"/>
      <c r="AZ27" s="104" t="s">
        <v>12</v>
      </c>
      <c r="BA27" s="554" t="s">
        <v>247</v>
      </c>
      <c r="BB27" s="554"/>
      <c r="BC27" s="554"/>
      <c r="BD27" s="554"/>
      <c r="BE27" s="554"/>
      <c r="BF27" s="554"/>
      <c r="BG27" s="555"/>
      <c r="BH27" s="10"/>
      <c r="BI27" s="13"/>
      <c r="BJ27" s="104" t="s">
        <v>12</v>
      </c>
      <c r="BK27" s="550" t="s">
        <v>252</v>
      </c>
      <c r="BL27" s="551"/>
      <c r="BM27" s="551"/>
      <c r="BN27" s="551"/>
      <c r="BO27" s="551"/>
      <c r="BP27" s="551"/>
      <c r="BQ27" s="552"/>
      <c r="BR27" s="10"/>
      <c r="BS27" s="13"/>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0"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c r="Y28" s="47"/>
      <c r="Z28" s="47"/>
      <c r="AA28" s="47"/>
      <c r="AB28" s="47" t="s">
        <v>158</v>
      </c>
      <c r="AC28" s="89"/>
      <c r="AD28" s="10"/>
      <c r="AE28" s="13"/>
      <c r="AF28" s="104"/>
      <c r="AG28" s="58" t="s">
        <v>120</v>
      </c>
      <c r="AH28" s="47"/>
      <c r="AI28" s="47"/>
      <c r="AJ28" s="47"/>
      <c r="AK28" s="47"/>
      <c r="AL28" s="47" t="s">
        <v>158</v>
      </c>
      <c r="AM28" s="89"/>
      <c r="AN28" s="10"/>
      <c r="AO28" s="13"/>
      <c r="AP28" s="104"/>
      <c r="AQ28" s="58" t="s">
        <v>120</v>
      </c>
      <c r="AR28" s="47"/>
      <c r="AS28" s="47"/>
      <c r="AT28" s="47"/>
      <c r="AU28" s="47"/>
      <c r="AV28" s="47"/>
      <c r="AW28" s="89"/>
      <c r="AX28" s="10"/>
      <c r="AY28" s="13"/>
      <c r="AZ28" s="104"/>
      <c r="BA28" s="58" t="s">
        <v>120</v>
      </c>
      <c r="BB28" s="47" t="s">
        <v>158</v>
      </c>
      <c r="BC28" s="47"/>
      <c r="BD28" s="47"/>
      <c r="BE28" s="47"/>
      <c r="BF28" s="47" t="s">
        <v>158</v>
      </c>
      <c r="BG28" s="89" t="s">
        <v>158</v>
      </c>
      <c r="BH28" s="10"/>
      <c r="BI28" s="13"/>
      <c r="BJ28" s="104"/>
      <c r="BK28" s="58" t="s">
        <v>120</v>
      </c>
      <c r="BL28" s="47"/>
      <c r="BM28" s="47"/>
      <c r="BN28" s="47"/>
      <c r="BO28" s="47"/>
      <c r="BP28" s="47"/>
      <c r="BQ28" s="89" t="s">
        <v>158</v>
      </c>
      <c r="BR28" s="10"/>
      <c r="BS28" s="13"/>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70"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c r="Y29" s="47"/>
      <c r="Z29" s="47"/>
      <c r="AA29" s="47"/>
      <c r="AB29" s="47" t="s">
        <v>158</v>
      </c>
      <c r="AC29" s="89"/>
      <c r="AD29" s="10"/>
      <c r="AE29" s="13"/>
      <c r="AF29" s="104"/>
      <c r="AG29" s="58" t="s">
        <v>102</v>
      </c>
      <c r="AH29" s="47"/>
      <c r="AI29" s="47"/>
      <c r="AJ29" s="47"/>
      <c r="AK29" s="47"/>
      <c r="AL29" s="47" t="s">
        <v>158</v>
      </c>
      <c r="AM29" s="89"/>
      <c r="AN29" s="10"/>
      <c r="AO29" s="13"/>
      <c r="AP29" s="104"/>
      <c r="AQ29" s="58" t="s">
        <v>102</v>
      </c>
      <c r="AR29" s="47"/>
      <c r="AS29" s="47"/>
      <c r="AT29" s="47"/>
      <c r="AU29" s="47"/>
      <c r="AV29" s="47"/>
      <c r="AW29" s="89"/>
      <c r="AX29" s="10"/>
      <c r="AY29" s="13"/>
      <c r="AZ29" s="104"/>
      <c r="BA29" s="58" t="s">
        <v>102</v>
      </c>
      <c r="BB29" s="47" t="s">
        <v>158</v>
      </c>
      <c r="BC29" s="47"/>
      <c r="BD29" s="47"/>
      <c r="BE29" s="47"/>
      <c r="BF29" s="47" t="s">
        <v>158</v>
      </c>
      <c r="BG29" s="89" t="s">
        <v>158</v>
      </c>
      <c r="BH29" s="10"/>
      <c r="BI29" s="13"/>
      <c r="BJ29" s="104"/>
      <c r="BK29" s="58" t="s">
        <v>102</v>
      </c>
      <c r="BL29" s="47"/>
      <c r="BM29" s="47"/>
      <c r="BN29" s="47"/>
      <c r="BO29" s="47"/>
      <c r="BP29" s="47"/>
      <c r="BQ29" s="89" t="s">
        <v>158</v>
      </c>
      <c r="BR29" s="10"/>
      <c r="BS29" s="13"/>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70"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70"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row>
    <row xmlns:x14ac="http://schemas.microsoft.com/office/spreadsheetml/2009/9/ac" r="32" ht="16.5" customHeight="true" x14ac:dyDescent="0.25">
      <c r="A32" s="370"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250</v>
      </c>
      <c r="BM32" s="47"/>
      <c r="BN32" s="47"/>
      <c r="BO32" s="47"/>
      <c r="BP32" s="47" t="s">
        <v>250</v>
      </c>
      <c r="BQ32" s="89" t="s">
        <v>158</v>
      </c>
      <c r="BR32" s="10"/>
      <c r="BS32" s="13"/>
    </row>
    <row xmlns:x14ac="http://schemas.microsoft.com/office/spreadsheetml/2009/9/ac" r="33" ht="16.5" customHeight="true" x14ac:dyDescent="0.25">
      <c r="A33" s="370"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row>
    <row xmlns:x14ac="http://schemas.microsoft.com/office/spreadsheetml/2009/9/ac" r="34" s="3" customFormat="true" ht="16.5" customHeight="true" thickBot="true" x14ac:dyDescent="0.3">
      <c r="A34" s="370"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0"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0"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0"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0"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0"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0"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0"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0"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0"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0"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0"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0"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0"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0"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0"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0"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0"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0"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0"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0"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0"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0"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0"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0"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0"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0"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0"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0"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0"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0"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0"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0"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0"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0"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0"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0"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0"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0"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0"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0"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0"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0"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0"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0"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0"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0"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0"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0"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0"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0"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0"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0"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0"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0"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0"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0"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0"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0"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0"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0"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0"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0"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0"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0"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0"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0"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0"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0"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0"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0"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0"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0"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0"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0"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0"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0"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0"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0"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0"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0"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0"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0"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0"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0"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0"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0"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0"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0"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0"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0"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0"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0"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0"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0"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0"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0"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0"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0"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0"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0"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0"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0"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0"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0"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0"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0"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0"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0"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0"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0"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0"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0"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0"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0"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0"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0"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0"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6"/>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6"/>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6"/>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6"/>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6"/>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6"/>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6"/>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6"/>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6"/>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6"/>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6"/>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6"/>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6"/>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6"/>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6"/>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6"/>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6"/>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6"/>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6"/>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6"/>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6"/>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6"/>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6"/>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6"/>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6"/>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6"/>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6"/>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6"/>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6"/>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6"/>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6"/>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6"/>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6"/>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6"/>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6"/>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6"/>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6"/>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6"/>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6"/>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6"/>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6"/>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6"/>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6"/>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6"/>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6"/>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6"/>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6"/>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6"/>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6"/>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6"/>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6"/>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6"/>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6"/>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6"/>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6"/>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6"/>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6"/>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6"/>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6"/>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6"/>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6"/>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6"/>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6"/>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6"/>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6"/>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6"/>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6"/>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6"/>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6"/>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6"/>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6"/>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6"/>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6"/>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6"/>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6"/>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6"/>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6"/>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6"/>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6"/>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6"/>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6"/>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6"/>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6"/>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6"/>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6"/>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6"/>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6"/>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6"/>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6"/>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6"/>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6"/>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6"/>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6"/>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6"/>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6"/>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6"/>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6"/>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6"/>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6"/>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6"/>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6"/>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6"/>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6"/>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6"/>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6"/>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6"/>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6"/>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6"/>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6"/>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6"/>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6"/>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6"/>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6"/>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6"/>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6"/>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6"/>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6"/>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6"/>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6"/>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6"/>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6"/>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6"/>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6"/>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6"/>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6"/>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6"/>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6"/>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6"/>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6"/>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6"/>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6"/>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6"/>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6"/>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6"/>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6"/>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6"/>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6"/>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6"/>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6"/>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6"/>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6"/>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6"/>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6"/>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6"/>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6"/>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6"/>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6"/>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6"/>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6"/>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6"/>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6"/>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6"/>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6"/>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6"/>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6"/>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6"/>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6"/>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6"/>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6"/>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6"/>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6"/>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6"/>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6"/>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6"/>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6"/>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6"/>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6"/>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6"/>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6"/>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6"/>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6"/>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6"/>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6"/>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6"/>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6"/>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6"/>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6"/>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6"/>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6"/>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6"/>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6"/>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6"/>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6"/>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6"/>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6"/>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6"/>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6"/>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6"/>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6"/>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6"/>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6"/>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6"/>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6"/>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6"/>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6"/>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6"/>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6"/>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6"/>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6"/>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6"/>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6"/>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6"/>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6"/>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6"/>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6"/>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6"/>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6"/>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6"/>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6"/>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6"/>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6"/>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6"/>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6"/>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6"/>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6"/>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6"/>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6"/>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6"/>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6"/>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6"/>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6"/>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6"/>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6"/>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6"/>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6"/>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6"/>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6"/>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6"/>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6"/>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6"/>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6"/>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6"/>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6"/>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6"/>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6"/>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6"/>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6"/>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6"/>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6"/>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6"/>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6"/>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6"/>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6"/>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6"/>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6"/>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6"/>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6"/>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6"/>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6"/>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6"/>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6"/>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6"/>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6"/>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6"/>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6"/>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6"/>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6"/>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6"/>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6"/>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6"/>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6"/>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6"/>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6"/>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6"/>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6"/>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6"/>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6"/>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6"/>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6"/>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6"/>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6"/>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6"/>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6"/>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6"/>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6"/>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6"/>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6"/>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6"/>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6"/>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6"/>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6"/>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6"/>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6"/>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6"/>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6"/>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6"/>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6"/>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6"/>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6"/>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6"/>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6"/>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6"/>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6"/>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6"/>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6"/>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6"/>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6"/>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6"/>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6"/>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6"/>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6"/>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6"/>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6"/>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6"/>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6"/>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6"/>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6"/>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6"/>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6"/>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6"/>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6"/>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6"/>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6"/>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6"/>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6"/>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6"/>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6"/>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6"/>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6"/>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6"/>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6"/>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6"/>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6"/>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6"/>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6"/>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6"/>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6"/>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6"/>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6"/>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6"/>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6"/>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6"/>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6"/>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6"/>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6"/>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6"/>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6"/>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6"/>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6"/>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6"/>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6"/>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6"/>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6"/>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6"/>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6"/>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6"/>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6"/>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6"/>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6"/>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6"/>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6"/>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6"/>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6"/>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6"/>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6"/>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6"/>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6"/>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6"/>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6"/>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6"/>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6"/>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6"/>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6"/>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6"/>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6"/>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6"/>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6"/>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6"/>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6"/>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6"/>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6"/>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6"/>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6"/>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6"/>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6"/>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6"/>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6"/>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6"/>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6"/>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6"/>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6"/>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6"/>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6"/>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6"/>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6"/>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6"/>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6"/>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6"/>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6"/>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6"/>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6"/>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6"/>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6"/>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6"/>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6"/>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6"/>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6"/>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6"/>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6"/>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6"/>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6"/>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6"/>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6"/>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6"/>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6"/>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6"/>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6"/>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6"/>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6"/>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6"/>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6"/>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6"/>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6"/>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6"/>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6"/>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6"/>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6"/>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6"/>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6"/>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6"/>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6"/>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6"/>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6"/>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6"/>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6"/>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6"/>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6"/>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6"/>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6"/>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6"/>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6"/>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6"/>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6"/>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6"/>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6"/>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6"/>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6"/>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6"/>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6"/>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6"/>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6"/>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6"/>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6"/>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6"/>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6"/>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6"/>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6"/>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6"/>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6"/>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6"/>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6"/>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6"/>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6"/>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6"/>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6"/>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6"/>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6"/>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6"/>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6"/>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6"/>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6"/>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6"/>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6"/>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6"/>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6"/>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6"/>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6"/>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6"/>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6"/>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6"/>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6"/>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6"/>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6"/>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6"/>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6"/>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6"/>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6"/>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6"/>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6"/>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6"/>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6"/>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6"/>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6"/>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6"/>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6"/>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6"/>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66"/>
      <c r="B638" s="107"/>
      <c r="L638" s="107"/>
      <c r="V638" s="107"/>
      <c r="AF638" s="107"/>
      <c r="AG638" s="107"/>
      <c r="AP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66"/>
      <c r="B639" s="107"/>
      <c r="L639" s="107"/>
      <c r="V639" s="107"/>
      <c r="AF639" s="107"/>
      <c r="AG639" s="107"/>
      <c r="AP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66"/>
      <c r="B640" s="107"/>
      <c r="L640" s="107"/>
      <c r="V640" s="107"/>
      <c r="AF640" s="107"/>
      <c r="AG640" s="107"/>
      <c r="AP640" s="107"/>
      <c r="AZ640" s="107"/>
      <c r="BJ640" s="107"/>
      <c r="BT640" s="107"/>
      <c r="CD640" s="107"/>
      <c r="CN640" s="107"/>
      <c r="CX640" s="107"/>
      <c r="DH640" s="107"/>
      <c r="DR640" s="107"/>
      <c r="EB640" s="107"/>
      <c r="EL640" s="107"/>
      <c r="EV640" s="107"/>
      <c r="FF640" s="107"/>
      <c r="FP640" s="107"/>
      <c r="FZ640" s="107"/>
      <c r="GJ640" s="107"/>
      <c r="GT640" s="107"/>
      <c r="HD640" s="107"/>
    </row>
  </sheetData>
  <mergeCells count="8">
    <mergeCell ref="BK27:BQ27"/>
    <mergeCell ref="AQ27:AW27"/>
    <mergeCell ref="BA27:BG27"/>
    <mergeCell ref="A2:A3"/>
    <mergeCell ref="C27:I27"/>
    <mergeCell ref="AG27:AM27"/>
    <mergeCell ref="M27:S27"/>
    <mergeCell ref="W27:A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2024-04-24T06:22:13Z</dcterms:modified>
</cp:coreProperties>
</file>