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6AD7D45B-A06B-47B9-B533-35CD949375E4}"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S0">'Sanitation Data'!$B$1:$K$2</definedName>
    <definedName name="myrangeS1">'Sanitation Data'!$L$1:$U$2</definedName>
    <definedName name="myrangeS2">'Sanitation Data'!$V$1:$AE$2</definedName>
    <definedName name="myrangeS3">'Sanitation Data'!$AF$1:$AO$2</definedName>
    <definedName name="myrangeW0">'Water Data'!$B$1:$K$2</definedName>
    <definedName name="myrangeW1">'Water Data'!$L$1:$U$2</definedName>
    <definedName name="myrangeW2">'Water Data'!$V$1:$AE$2</definedName>
    <definedName name="myrangeW3">'Water Data'!$AF$1:$AO$2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<sst xmlns="http://schemas.openxmlformats.org/spreadsheetml/2006/main" xmlns:r="http://schemas.openxmlformats.org/officeDocument/2006/relationships" xmlns:xdr="http://schemas.openxmlformats.org/drawingml/2006/spreadsheetDrawing" count="1476" uniqueCount="255">
  <si>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</si>
  <si>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</si>
  <si>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</si>
  <si>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</si>
  <si>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</si>
  <si>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</si>
  <si>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</si>
  <si>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</si>
  <si>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</si>
  <si>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</si>
  <si>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</si>
  <si>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</si>
  <si>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</si>
  <si>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</si>
  <si>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</si>
  <si>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</si>
  <si>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</si>
  <si>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</si>
  <si>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</si>
  <si>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</si>
  <si>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</si>
  <si>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</si>
  <si>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</si>
  <si>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</si>
  <si>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</si>
  <si>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</si>
  <si>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</si>
  <si>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</si>
  <si>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</si>
  <si>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</si>
  <si>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</si>
  <si>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</si>
  <si>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</si>
  <si>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</si>
  <si>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</si>
  <si>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</si>
  <si>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</si>
  <si>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</si>
  <si>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</si>
  <si>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</si>
  <si>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</si>
  <si>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</si>
  <si>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</si>
  <si>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</si>
  <si>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</si>
  <si>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</si>
  <si>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</si>
  <si>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</si>
  <si>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</si>
  <si>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</si>
  <si>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</si>
  <si>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</si>
  <si>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</si>
  <si>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</si>
  <si>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</si>
  <si>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</si>
  <si>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</si>
  <si>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</si>
  <si>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</si>
  <si>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</si>
  <si>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</si>
  <si>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</si>
  <si>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</si>
  <si>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</si>
  <si>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</si>
  <si>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</si>
  <si>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</si>
  <si>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</si>
  <si>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</si>
  <si>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</si>
  <si>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</si>
  <si>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</si>
  <si>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</si>
  <si>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</si>
  <si>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</si>
  <si>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</si>
  <si>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</si>
  <si>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</si>
  <si>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</si>
  <si>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</si>
  <si>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</si>
  <si>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</si>
  <si>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</si>
  <si>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</si>
  <si>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</si>
  <si>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</si>
  <si>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</si>
  <si>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</si>
  <si>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</si>
  <si>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</si>
  <si>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</si>
  <si>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</si>
  <si>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</si>
  <si>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</si>
  <si>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</si>
  <si>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</si>
  <si>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</si>
  <si>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</si>
  <si>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</si>
  <si>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</si>
  <si>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</si>
  <si>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</si>
  <si>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</si>
  <si>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</si>
  <si>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</si>
  <si>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</si>
  <si>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</si>
  <si>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</si>
  <si>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</si>
  <si>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</si>
  <si>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</si>
  <si>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</si>
  <si>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</si>
  <si>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</si>
  <si>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</si>
  <si>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</si>
  <si>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</si>
  <si>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</si>
  <si>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</si>
  <si>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</si>
  <si>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</si>
  <si>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</si>
  <si>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</si>
  <si>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</si>
  <si>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</si>
  <si>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</si>
  <si>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</si>
  <si>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</si>
  <si>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</si>
  <si>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</si>
  <si>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</si>
  <si>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</si>
  <si>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</si>
  <si>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</si>
  <si>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</si>
  <si>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</si>
  <si>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</si>
  <si>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</si>
  <si>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</si>
  <si>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</si>
  <si>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</si>
  <si>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</si>
  <si>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</si>
  <si>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</si>
  <si>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</si>
  <si>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</si>
  <si>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</si>
  <si>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</si>
  <si>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</si>
  <si>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</si>
  <si>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</si>
  <si>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</si>
  <si>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</si>
  <si>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</si>
  <si>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</si>
  <si>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</si>
  <si>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</si>
  <si>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</si>
  <si>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</si>
  <si>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</si>
  <si>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</si>
  <si>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</si>
  <si>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</si>
  <si>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</si>
  <si>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</si>
  <si>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</si>
  <si>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</si>
  <si>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</si>
  <si>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</si>
  <si>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</si>
  <si>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</si>
  <si>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</si>
  <si>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</si>
  <si>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</si>
  <si>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</si>
  <si>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</si>
  <si>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</si>
  <si>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</si>
  <si>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</si>
  <si>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</si>
  <si>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</si>
  <si>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</si>
  <si>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</si>
  <si>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</si>
  <si>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</si>
  <si>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</si>
  <si>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</si>
  <si>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</si>
  <si>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</si>
  <si>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</si>
  <si>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</si>
  <si>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</si>
  <si>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</si>
  <si>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</si>
  <si>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</si>
  <si>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</si>
  <si>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</si>
  <si>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</si>
  <si>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</si>
  <si>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</si>
  <si>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</si>
  <si>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</si>
  <si>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</si>
  <si>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</si>
  <si>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</si>
  <si>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</si>
  <si>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</si>
  <si>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</si>
  <si>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Estimated from basic</t>
  </si>
  <si>
    <t>The secondary school estimate is based on coverage in lower and upper secondary schools and the school age population for each level. The national estimate is based on coverage in primary and secondary schools. Estimates for improved and any facility are based on the estimates for basic (since 100%).</t>
  </si>
  <si>
    <t>The secondary school estimate is based on coverage in lower and upper secondary schools and the school age population for each level. The national estimate is based on coverage in primary and secondary schools. Estimates for facility with water and any facility are based on the estimates for basic (since 100%).</t>
  </si>
  <si>
    <t>Turks and Caicos</t>
  </si>
  <si>
    <t>TCA_2018_UIS</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</si>
  <si>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</si>
  <si>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</si>
  <si>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</si>
  <si>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</si>
  <si>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</si>
  <si>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</si>
  <si>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</si>
  <si>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</si>
  <si>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</si>
  <si>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</si>
  <si>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</si>
  <si>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</si>
  <si>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</si>
  <si>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</si>
  <si>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</si>
  <si>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</si>
  <si>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</si>
  <si>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Values in grey text are imputed based on linear regression</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</si>
  <si>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</si>
  <si>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</si>
  <si>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</si>
  <si>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</si>
  <si>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</si>
  <si>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</si>
  <si>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TCA_2020_UIS</t>
  </si>
  <si>
    <t>The secondary school estimate is based on coverage in upper secondary schools. The national estimate is based on coverage in primary and secondary schools. Estimates for improved and any facility are based on the estimates for basic (since 100%).</t>
  </si>
  <si>
    <t>The secondary school estimate is based on coverage in upper secondary schools. The national estimate is based on coverage in primary and secondary schools. Estimates for facility with water and any facility are based on the estimates for basic (since 100%).</t>
  </si>
  <si>
    <t>TCA_2021_UIS</t>
  </si>
  <si>
    <t>No secondary school data. The national estimate is based on coverage in primary schools. Estimates for improved and any facility are based on the estimates for basic (since 100%).</t>
  </si>
  <si>
    <t>No secondary school data. The national estimate is based on coverage in primary schools. Estimates for facility with water and any facility are based on the estimates for basic (since 100%).</t>
  </si>
  <si>
    <t>TCA_2022_UIS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</si>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</sst>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1011">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68" fillId="32"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9" fillId="33" borderId="70" xfId="0" applyNumberFormat="true" applyFont="true" applyFill="true" applyBorder="true" applyAlignment="true" applyProtection="true">
      <alignment horizontal="center"/>
    </xf>
    <xf numFmtId="164" fontId="67" fillId="31"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72" fillId="36"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97" fillId="0" borderId="92" xfId="0" applyNumberFormat="true" applyFont="true" applyBorder="true" applyAlignment="true" applyProtection="true"/>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xf>
    <xf numFmtId="164" fontId="122" fillId="73" borderId="117" xfId="0" applyNumberFormat="true" applyFont="true" applyFill="true" applyBorder="true" applyAlignment="true" applyProtection="true">
      <alignment horizontal="center"/>
    </xf>
    <xf numFmtId="0" fontId="123" fillId="74" borderId="118" xfId="0" applyNumberFormat="true" applyFont="true" applyFill="true" applyBorder="true" applyAlignment="true" applyProtection="true">
      <alignment horizontal="center"/>
    </xf>
    <xf numFmtId="0" fontId="124" fillId="75" borderId="119" xfId="0" applyNumberFormat="true" applyFont="true" applyFill="true" applyBorder="true" applyAlignment="true" applyProtection="true">
      <alignment horizontal="center"/>
    </xf>
    <xf numFmtId="0" fontId="125" fillId="76" borderId="120" xfId="0" applyNumberFormat="true" applyFont="true" applyFill="true" applyBorder="true" applyAlignment="true" applyProtection="true">
      <alignment horizont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xf>
    <xf numFmtId="164" fontId="128" fillId="79" borderId="123" xfId="0" applyNumberFormat="true" applyFont="true" applyFill="true" applyBorder="true" applyAlignment="true" applyProtection="true">
      <alignment horizontal="center"/>
    </xf>
    <xf numFmtId="0" fontId="129" fillId="80" borderId="124" xfId="0" applyNumberFormat="true" applyFont="true" applyFill="true" applyBorder="true" applyAlignment="true" applyProtection="true">
      <alignment horizontal="center"/>
    </xf>
    <xf numFmtId="0" fontId="130" fillId="81" borderId="125" xfId="0" applyNumberFormat="true" applyFont="true" applyFill="true" applyBorder="true" applyAlignment="true" applyProtection="true">
      <alignment horizontal="center"/>
    </xf>
    <xf numFmtId="0" fontId="131" fillId="82" borderId="126" xfId="0" applyNumberFormat="true" applyFont="true" applyFill="true" applyBorder="true" applyAlignment="true" applyProtection="true">
      <alignment horizontal="center"/>
    </xf>
    <xf numFmtId="0" fontId="132" fillId="83" borderId="127" xfId="0" applyNumberFormat="true" applyFont="true" applyFill="true" applyBorder="true" applyAlignment="true" applyProtection="true">
      <alignment horizontal="center"/>
    </xf>
    <xf numFmtId="164" fontId="133" fillId="84" borderId="128" xfId="0" applyNumberFormat="true" applyFont="true" applyFill="true" applyBorder="true" applyAlignment="true" applyProtection="true">
      <alignment horizontal="center"/>
    </xf>
    <xf numFmtId="0" fontId="134" fillId="85" borderId="129" xfId="0" applyNumberFormat="true" applyFont="true" applyFill="true" applyBorder="true" applyAlignment="true" applyProtection="true">
      <alignment horizontal="center"/>
    </xf>
    <xf numFmtId="0" fontId="135" fillId="86" borderId="130" xfId="0" applyNumberFormat="true" applyFont="true" applyFill="true" applyBorder="true" applyAlignment="true" applyProtection="true">
      <alignment horizontal="center"/>
    </xf>
    <xf numFmtId="0" fontId="136" fillId="87" borderId="131" xfId="0" applyNumberFormat="true" applyFont="true" applyFill="true" applyBorder="true" applyAlignment="true" applyProtection="true">
      <alignment horizontal="center"/>
    </xf>
    <xf numFmtId="0" fontId="137" fillId="88" borderId="132" xfId="0" applyNumberFormat="true" applyFont="true" applyFill="true" applyBorder="true" applyAlignment="true" applyProtection="true">
      <alignment horizontal="center"/>
    </xf>
    <xf numFmtId="164" fontId="138" fillId="89" borderId="133" xfId="0" applyNumberFormat="true" applyFont="true" applyFill="true" applyBorder="true" applyAlignment="true" applyProtection="true">
      <alignment horizontal="center"/>
    </xf>
    <xf numFmtId="0" fontId="139" fillId="90" borderId="134" xfId="0" applyNumberFormat="true" applyFont="true" applyFill="true" applyBorder="true" applyAlignment="true" applyProtection="true">
      <alignment horizontal="center"/>
    </xf>
    <xf numFmtId="0" fontId="140" fillId="91" borderId="135" xfId="0" applyNumberFormat="true" applyFont="true" applyFill="true" applyBorder="true" applyAlignment="true" applyProtection="true">
      <alignment horizontal="center"/>
    </xf>
    <xf numFmtId="0" fontId="141" fillId="92" borderId="136" xfId="0" applyNumberFormat="true" applyFont="true" applyFill="true" applyBorder="true" applyAlignment="true" applyProtection="true">
      <alignment horizontal="center"/>
    </xf>
    <xf numFmtId="0" fontId="142" fillId="93" borderId="137" xfId="0" applyNumberFormat="true" applyFont="true" applyFill="true" applyBorder="true" applyAlignment="true" applyProtection="true">
      <alignment horizontal="center"/>
    </xf>
    <xf numFmtId="164" fontId="143" fillId="94" borderId="138" xfId="0" applyNumberFormat="true" applyFont="true" applyFill="true" applyBorder="true" applyAlignment="true" applyProtection="true">
      <alignment horizontal="center"/>
    </xf>
    <xf numFmtId="0" fontId="144" fillId="95" borderId="139" xfId="0" applyNumberFormat="true" applyFont="true" applyFill="true" applyBorder="true" applyAlignment="true" applyProtection="true">
      <alignment horizontal="center"/>
    </xf>
    <xf numFmtId="0" fontId="145" fillId="96" borderId="140" xfId="0" applyNumberFormat="true" applyFont="true" applyFill="true" applyBorder="true" applyAlignment="true" applyProtection="true">
      <alignment horizontal="center"/>
    </xf>
    <xf numFmtId="0" fontId="146" fillId="97" borderId="141" xfId="0" applyNumberFormat="true" applyFont="true" applyFill="true" applyBorder="true" applyAlignment="true" applyProtection="true">
      <alignment horizontal="center"/>
    </xf>
    <xf numFmtId="0" fontId="147" fillId="98" borderId="142" xfId="0" applyNumberFormat="true" applyFont="true" applyFill="true" applyBorder="true" applyAlignment="true" applyProtection="true">
      <alignment horizontal="center"/>
    </xf>
    <xf numFmtId="164" fontId="148" fillId="99" borderId="143" xfId="0" applyNumberFormat="true" applyFont="true" applyFill="true" applyBorder="true" applyAlignment="true" applyProtection="true">
      <alignment horizontal="center"/>
    </xf>
    <xf numFmtId="0" fontId="149" fillId="100" borderId="144" xfId="0" applyNumberFormat="true" applyFont="true" applyFill="true" applyBorder="true" applyAlignment="true" applyProtection="true">
      <alignment horizontal="center"/>
    </xf>
    <xf numFmtId="0" fontId="150" fillId="101" borderId="145" xfId="0" applyNumberFormat="true" applyFont="true" applyFill="true" applyBorder="true" applyAlignment="true" applyProtection="true">
      <alignment horizontal="center"/>
    </xf>
    <xf numFmtId="0" fontId="151" fillId="102" borderId="146" xfId="0" applyNumberFormat="true" applyFont="true" applyFill="true" applyBorder="true" applyAlignment="true" applyProtection="true">
      <alignment horizontal="center"/>
    </xf>
    <xf numFmtId="0" fontId="152" fillId="103" borderId="147" xfId="0" applyNumberFormat="true" applyFont="true" applyFill="true" applyBorder="true" applyAlignment="true" applyProtection="true">
      <alignment horizontal="center"/>
    </xf>
    <xf numFmtId="164" fontId="153" fillId="104" borderId="148" xfId="0" applyNumberFormat="true" applyFont="true" applyFill="true" applyBorder="true" applyAlignment="true" applyProtection="true">
      <alignment horizontal="center"/>
    </xf>
    <xf numFmtId="0" fontId="154" fillId="105" borderId="149" xfId="0" applyNumberFormat="true" applyFont="true" applyFill="true" applyBorder="true" applyAlignment="true" applyProtection="true">
      <alignment horizontal="center"/>
    </xf>
    <xf numFmtId="0" fontId="155" fillId="106" borderId="150" xfId="0" applyNumberFormat="true" applyFont="true" applyFill="true" applyBorder="true" applyAlignment="true" applyProtection="true">
      <alignment horizontal="center"/>
    </xf>
    <xf numFmtId="0" fontId="156" fillId="107" borderId="151" xfId="0" applyNumberFormat="true" applyFont="true" applyFill="true" applyBorder="true" applyAlignment="true" applyProtection="true">
      <alignment horizontal="center"/>
    </xf>
    <xf numFmtId="0" fontId="157" fillId="108" borderId="152" xfId="0" applyNumberFormat="true" applyFont="true" applyFill="true" applyBorder="true" applyAlignment="true" applyProtection="true">
      <alignment horizontal="center"/>
    </xf>
    <xf numFmtId="164" fontId="158" fillId="109" borderId="153" xfId="0" applyNumberFormat="true" applyFont="true" applyFill="true" applyBorder="true" applyAlignment="true" applyProtection="true">
      <alignment horizontal="center"/>
    </xf>
    <xf numFmtId="0" fontId="159" fillId="110" borderId="154" xfId="0" applyNumberFormat="true" applyFont="true" applyFill="true" applyBorder="true" applyAlignment="true" applyProtection="true">
      <alignment horizontal="center"/>
    </xf>
    <xf numFmtId="0" fontId="160" fillId="111" borderId="155" xfId="0" applyNumberFormat="true" applyFont="true" applyFill="true" applyBorder="true" applyAlignment="true" applyProtection="true">
      <alignment horizontal="center"/>
    </xf>
    <xf numFmtId="0" fontId="161" fillId="112" borderId="156" xfId="0" applyNumberFormat="true" applyFont="true" applyFill="true" applyBorder="true" applyAlignment="true" applyProtection="true">
      <alignment horizontal="center"/>
    </xf>
    <xf numFmtId="0" fontId="162" fillId="113" borderId="157" xfId="0" applyNumberFormat="true" applyFont="true" applyFill="true" applyBorder="true" applyAlignment="true" applyProtection="true">
      <alignment horizontal="center"/>
    </xf>
    <xf numFmtId="164" fontId="163" fillId="114" borderId="158" xfId="0" applyNumberFormat="true" applyFont="true" applyFill="true" applyBorder="true" applyAlignment="true" applyProtection="true">
      <alignment horizontal="center"/>
    </xf>
    <xf numFmtId="0" fontId="164" fillId="115" borderId="159" xfId="0" applyNumberFormat="true" applyFont="true" applyFill="true" applyBorder="true" applyAlignment="true" applyProtection="true">
      <alignment horizontal="center"/>
    </xf>
    <xf numFmtId="0" fontId="165" fillId="116" borderId="160" xfId="0" applyNumberFormat="true" applyFont="true" applyFill="true" applyBorder="true" applyAlignment="true" applyProtection="true">
      <alignment horizontal="center"/>
    </xf>
    <xf numFmtId="0" fontId="166" fillId="117" borderId="161" xfId="0" applyNumberFormat="true" applyFont="true" applyFill="true" applyBorder="true" applyAlignment="true" applyProtection="true">
      <alignment horizontal="center"/>
    </xf>
    <xf numFmtId="0" fontId="167" fillId="118" borderId="162" xfId="0" applyNumberFormat="true" applyFont="true" applyFill="true" applyBorder="true" applyAlignment="true" applyProtection="true">
      <alignment horizontal="center"/>
    </xf>
    <xf numFmtId="164" fontId="168" fillId="119" borderId="163" xfId="0" applyNumberFormat="true" applyFont="true" applyFill="true" applyBorder="true" applyAlignment="true" applyProtection="true">
      <alignment horizontal="center"/>
    </xf>
    <xf numFmtId="0" fontId="169" fillId="120" borderId="164" xfId="0" applyNumberFormat="true" applyFont="true" applyFill="true" applyBorder="true" applyAlignment="true" applyProtection="true">
      <alignment horizontal="center"/>
    </xf>
    <xf numFmtId="0" fontId="170" fillId="121" borderId="165" xfId="0" applyNumberFormat="true" applyFont="true" applyFill="true" applyBorder="true" applyAlignment="true" applyProtection="true">
      <alignment horizontal="center"/>
    </xf>
    <xf numFmtId="0" fontId="171" fillId="122" borderId="166" xfId="0" applyNumberFormat="true" applyFont="true" applyFill="true" applyBorder="true" applyAlignment="true" applyProtection="true">
      <alignment horizontal="center"/>
    </xf>
    <xf numFmtId="0" fontId="172" fillId="123" borderId="167" xfId="0" applyNumberFormat="true" applyFont="true" applyFill="true" applyBorder="true" applyAlignment="true" applyProtection="true">
      <alignment horizontal="center"/>
    </xf>
    <xf numFmtId="164" fontId="173" fillId="124" borderId="168" xfId="0" applyNumberFormat="true" applyFont="true" applyFill="true" applyBorder="true" applyAlignment="true" applyProtection="true">
      <alignment horizontal="center"/>
    </xf>
    <xf numFmtId="0" fontId="174" fillId="125" borderId="169" xfId="0" applyNumberFormat="true" applyFont="true" applyFill="true" applyBorder="true" applyAlignment="true" applyProtection="true">
      <alignment horizontal="center"/>
    </xf>
    <xf numFmtId="0" fontId="175" fillId="126" borderId="170" xfId="0" applyNumberFormat="true" applyFont="true" applyFill="true" applyBorder="true" applyAlignment="true" applyProtection="true">
      <alignment horizontal="center"/>
    </xf>
    <xf numFmtId="0" fontId="176" fillId="127" borderId="171" xfId="0" applyNumberFormat="true" applyFont="true" applyFill="true" applyBorder="true" applyAlignment="true" applyProtection="true">
      <alignment horizontal="center"/>
    </xf>
    <xf numFmtId="0" fontId="177" fillId="128" borderId="172" xfId="0" applyNumberFormat="true" applyFont="true" applyFill="true" applyBorder="true" applyAlignment="true" applyProtection="true">
      <alignment horizontal="center"/>
    </xf>
    <xf numFmtId="164" fontId="178" fillId="129" borderId="173" xfId="0" applyNumberFormat="true" applyFont="true" applyFill="true" applyBorder="true" applyAlignment="true" applyProtection="true">
      <alignment horizontal="center"/>
    </xf>
    <xf numFmtId="0" fontId="179" fillId="130" borderId="174" xfId="0" applyNumberFormat="true" applyFont="true" applyFill="true" applyBorder="true" applyAlignment="true" applyProtection="true">
      <alignment horizontal="center"/>
    </xf>
    <xf numFmtId="0" fontId="180" fillId="131" borderId="175" xfId="0" applyNumberFormat="true" applyFont="true" applyFill="true" applyBorder="true" applyAlignment="true" applyProtection="true">
      <alignment horizontal="center"/>
    </xf>
    <xf numFmtId="0" fontId="181" fillId="132" borderId="176" xfId="0" applyNumberFormat="true" applyFont="true" applyFill="true" applyBorder="true" applyAlignment="true" applyProtection="true">
      <alignment horizontal="center"/>
    </xf>
    <xf numFmtId="0" fontId="182" fillId="133" borderId="177" xfId="0" applyNumberFormat="true" applyFont="true" applyFill="true" applyBorder="true" applyAlignment="true" applyProtection="true">
      <alignment horizontal="center"/>
    </xf>
    <xf numFmtId="164" fontId="183" fillId="134" borderId="178" xfId="0" applyNumberFormat="true" applyFont="true" applyFill="true" applyBorder="true" applyAlignment="true" applyProtection="true">
      <alignment horizontal="center"/>
    </xf>
    <xf numFmtId="0" fontId="184" fillId="135" borderId="179" xfId="0" applyNumberFormat="true" applyFont="true" applyFill="true" applyBorder="true" applyAlignment="true" applyProtection="true">
      <alignment horizontal="center"/>
    </xf>
    <xf numFmtId="0" fontId="185" fillId="136" borderId="180" xfId="0" applyNumberFormat="true" applyFont="true" applyFill="true" applyBorder="true" applyAlignment="true" applyProtection="true">
      <alignment horizontal="center"/>
    </xf>
    <xf numFmtId="0" fontId="186" fillId="137" borderId="181" xfId="0" applyNumberFormat="true" applyFont="true" applyFill="true" applyBorder="true" applyAlignment="true" applyProtection="true">
      <alignment horizontal="center"/>
    </xf>
    <xf numFmtId="0" fontId="187" fillId="138" borderId="182" xfId="0" applyNumberFormat="true" applyFont="true" applyFill="true" applyBorder="true" applyAlignment="true" applyProtection="true">
      <alignment horizontal="center"/>
    </xf>
    <xf numFmtId="164" fontId="188" fillId="139" borderId="183" xfId="0" applyNumberFormat="true" applyFont="true" applyFill="true" applyBorder="true" applyAlignment="true" applyProtection="true">
      <alignment horizontal="center"/>
    </xf>
    <xf numFmtId="0" fontId="189" fillId="140" borderId="184" xfId="0" applyNumberFormat="true" applyFont="true" applyFill="true" applyBorder="true" applyAlignment="true" applyProtection="true">
      <alignment horizontal="center"/>
    </xf>
    <xf numFmtId="0" fontId="190" fillId="141" borderId="185" xfId="0" applyNumberFormat="true" applyFont="true" applyFill="true" applyBorder="true" applyAlignment="true" applyProtection="true">
      <alignment horizontal="center"/>
    </xf>
    <xf numFmtId="0" fontId="191" fillId="142" borderId="186" xfId="0" applyNumberFormat="true" applyFont="true" applyFill="true" applyBorder="true" applyAlignment="true" applyProtection="true">
      <alignment horizontal="center"/>
    </xf>
    <xf numFmtId="0" fontId="192" fillId="143" borderId="187" xfId="0" applyNumberFormat="true" applyFont="true" applyFill="true" applyBorder="true" applyAlignment="true" applyProtection="true">
      <alignment horizontal="center"/>
    </xf>
    <xf numFmtId="164" fontId="193" fillId="144" borderId="188" xfId="0" applyNumberFormat="true" applyFont="true" applyFill="true" applyBorder="true" applyAlignment="true" applyProtection="true">
      <alignment horizontal="center"/>
    </xf>
    <xf numFmtId="0" fontId="194" fillId="145" borderId="189" xfId="0" applyNumberFormat="true" applyFont="true" applyFill="true" applyBorder="true" applyAlignment="true" applyProtection="true">
      <alignment horizontal="center"/>
    </xf>
    <xf numFmtId="0" fontId="195" fillId="146" borderId="190" xfId="0" applyNumberFormat="true" applyFont="true" applyFill="true" applyBorder="true" applyAlignment="true" applyProtection="true">
      <alignment horizontal="center"/>
    </xf>
    <xf numFmtId="0" fontId="196" fillId="147" borderId="191" xfId="0" applyNumberFormat="true" applyFont="true" applyFill="true" applyBorder="true" applyAlignment="true" applyProtection="true">
      <alignment horizontal="center"/>
    </xf>
    <xf numFmtId="0" fontId="197" fillId="148" borderId="192" xfId="0" applyNumberFormat="true" applyFont="true" applyFill="true" applyBorder="true" applyAlignment="true" applyProtection="true">
      <alignment horizontal="center"/>
    </xf>
    <xf numFmtId="164" fontId="198" fillId="149" borderId="193" xfId="0" applyNumberFormat="true" applyFont="true" applyFill="true" applyBorder="true" applyAlignment="true" applyProtection="true">
      <alignment horizontal="center"/>
    </xf>
    <xf numFmtId="0" fontId="199" fillId="150" borderId="194" xfId="0" applyNumberFormat="true" applyFont="true" applyFill="true" applyBorder="true" applyAlignment="true" applyProtection="true">
      <alignment horizontal="center"/>
    </xf>
    <xf numFmtId="0" fontId="200" fillId="151" borderId="195" xfId="0" applyNumberFormat="true" applyFont="true" applyFill="true" applyBorder="true" applyAlignment="true" applyProtection="true">
      <alignment horizontal="center"/>
    </xf>
    <xf numFmtId="0" fontId="201" fillId="152" borderId="196" xfId="0" applyNumberFormat="true" applyFont="true" applyFill="true" applyBorder="true" applyAlignment="true" applyProtection="true">
      <alignment horizontal="center"/>
    </xf>
    <xf numFmtId="0" fontId="202" fillId="153" borderId="197" xfId="0" applyNumberFormat="true" applyFont="true" applyFill="true" applyBorder="true" applyAlignment="true" applyProtection="true">
      <alignment horizontal="center"/>
    </xf>
    <xf numFmtId="164" fontId="203" fillId="154" borderId="198" xfId="0" applyNumberFormat="true" applyFont="true" applyFill="true" applyBorder="true" applyAlignment="true" applyProtection="true">
      <alignment horizontal="center"/>
    </xf>
    <xf numFmtId="0" fontId="204" fillId="155" borderId="199" xfId="0" applyNumberFormat="true" applyFont="true" applyFill="true" applyBorder="true" applyAlignment="true" applyProtection="true">
      <alignment horizontal="center"/>
    </xf>
    <xf numFmtId="0" fontId="205" fillId="156" borderId="200" xfId="0" applyNumberFormat="true" applyFont="true" applyFill="true" applyBorder="true" applyAlignment="true" applyProtection="true">
      <alignment horizontal="center"/>
    </xf>
    <xf numFmtId="0" fontId="206" fillId="157" borderId="201" xfId="0" applyNumberFormat="true" applyFont="true" applyFill="true" applyBorder="true" applyAlignment="true" applyProtection="true">
      <alignment horizontal="center"/>
    </xf>
    <xf numFmtId="0" fontId="207" fillId="158" borderId="202" xfId="0" applyNumberFormat="true" applyFont="true" applyFill="true" applyBorder="true" applyAlignment="true" applyProtection="true">
      <alignment horizontal="center"/>
    </xf>
    <xf numFmtId="164" fontId="208" fillId="159" borderId="203" xfId="0" applyNumberFormat="true" applyFont="true" applyFill="true" applyBorder="true" applyAlignment="true" applyProtection="true">
      <alignment horizontal="center"/>
    </xf>
    <xf numFmtId="0" fontId="209" fillId="160" borderId="204" xfId="0" applyNumberFormat="true" applyFont="true" applyFill="true" applyBorder="true" applyAlignment="true" applyProtection="true">
      <alignment horizontal="center"/>
    </xf>
    <xf numFmtId="0" fontId="210" fillId="161" borderId="205" xfId="0" applyNumberFormat="true" applyFont="true" applyFill="true" applyBorder="true" applyAlignment="true" applyProtection="true">
      <alignment horizontal="center"/>
    </xf>
    <xf numFmtId="0" fontId="211" fillId="162" borderId="206" xfId="0" applyNumberFormat="true" applyFont="true" applyFill="true" applyBorder="true" applyAlignment="true" applyProtection="true">
      <alignment horizontal="center"/>
    </xf>
    <xf numFmtId="0" fontId="212" fillId="163" borderId="207" xfId="0" applyNumberFormat="true" applyFont="true" applyFill="true" applyBorder="true" applyAlignment="true" applyProtection="true">
      <alignment horizontal="center"/>
    </xf>
    <xf numFmtId="164" fontId="213" fillId="164" borderId="208" xfId="0" applyNumberFormat="true" applyFont="true" applyFill="true" applyBorder="true" applyAlignment="true" applyProtection="true">
      <alignment horizontal="center"/>
    </xf>
    <xf numFmtId="0" fontId="214" fillId="165" borderId="209" xfId="0" applyNumberFormat="true" applyFont="true" applyFill="true" applyBorder="true" applyAlignment="true" applyProtection="true">
      <alignment horizontal="center"/>
    </xf>
    <xf numFmtId="0" fontId="215" fillId="166" borderId="210" xfId="0" applyNumberFormat="true" applyFont="true" applyFill="true" applyBorder="true" applyAlignment="true" applyProtection="true">
      <alignment horizontal="center"/>
    </xf>
    <xf numFmtId="0" fontId="216" fillId="167" borderId="211" xfId="0" applyNumberFormat="true" applyFont="true" applyFill="true" applyBorder="true" applyAlignment="true" applyProtection="true">
      <alignment horizontal="center"/>
    </xf>
    <xf numFmtId="0" fontId="217" fillId="168" borderId="212" xfId="0" applyNumberFormat="true" applyFont="true" applyFill="true" applyBorder="true" applyAlignment="true" applyProtection="true">
      <alignment horizontal="center"/>
    </xf>
    <xf numFmtId="164" fontId="218" fillId="169" borderId="213" xfId="0" applyNumberFormat="true" applyFont="true" applyFill="true" applyBorder="true" applyAlignment="true" applyProtection="true">
      <alignment horizontal="center"/>
    </xf>
    <xf numFmtId="0" fontId="219" fillId="170" borderId="214" xfId="0" applyNumberFormat="true" applyFont="true" applyFill="true" applyBorder="true" applyAlignment="true" applyProtection="true">
      <alignment horizontal="center"/>
    </xf>
    <xf numFmtId="0" fontId="220" fillId="171" borderId="215" xfId="0" applyNumberFormat="true" applyFont="true" applyFill="true" applyBorder="true" applyAlignment="true" applyProtection="true">
      <alignment horizontal="center"/>
    </xf>
    <xf numFmtId="0" fontId="221" fillId="172" borderId="216" xfId="0" applyNumberFormat="true" applyFont="true" applyFill="true" applyBorder="true" applyAlignment="true" applyProtection="true">
      <alignment horizontal="center"/>
    </xf>
    <xf numFmtId="0" fontId="222" fillId="173" borderId="217" xfId="0" applyNumberFormat="true" applyFont="true" applyFill="true" applyBorder="true" applyAlignment="true" applyProtection="true">
      <alignment horizontal="center"/>
    </xf>
    <xf numFmtId="164" fontId="223" fillId="174" borderId="218" xfId="0" applyNumberFormat="true" applyFont="true" applyFill="true" applyBorder="true" applyAlignment="true" applyProtection="true">
      <alignment horizontal="center"/>
    </xf>
    <xf numFmtId="0" fontId="224" fillId="175" borderId="219" xfId="0" applyNumberFormat="true" applyFont="true" applyFill="true" applyBorder="true" applyAlignment="true" applyProtection="true">
      <alignment horizontal="center"/>
    </xf>
    <xf numFmtId="0" fontId="225" fillId="176" borderId="220" xfId="0" applyNumberFormat="true" applyFont="true" applyFill="true" applyBorder="true" applyAlignment="true" applyProtection="true">
      <alignment horizontal="center"/>
    </xf>
    <xf numFmtId="0" fontId="226" fillId="177" borderId="221" xfId="0" applyNumberFormat="true" applyFont="true" applyFill="true" applyBorder="true" applyAlignment="true" applyProtection="true">
      <alignment horizontal="center"/>
    </xf>
    <xf numFmtId="0" fontId="227" fillId="178" borderId="222" xfId="0" applyNumberFormat="true" applyFont="true" applyFill="true" applyBorder="true" applyAlignment="true" applyProtection="true">
      <alignment horizontal="center"/>
    </xf>
    <xf numFmtId="164" fontId="228" fillId="179" borderId="223" xfId="0" applyNumberFormat="true" applyFont="true" applyFill="true" applyBorder="true" applyAlignment="true" applyProtection="true">
      <alignment horizontal="center"/>
    </xf>
    <xf numFmtId="0" fontId="229" fillId="180" borderId="224" xfId="0" applyNumberFormat="true" applyFont="true" applyFill="true" applyBorder="true" applyAlignment="true" applyProtection="true">
      <alignment horizontal="center"/>
    </xf>
    <xf numFmtId="0" fontId="230" fillId="181" borderId="225" xfId="0" applyNumberFormat="true" applyFont="true" applyFill="true" applyBorder="true" applyAlignment="true" applyProtection="true">
      <alignment horizontal="center"/>
    </xf>
    <xf numFmtId="0" fontId="231" fillId="182" borderId="226" xfId="0" applyNumberFormat="true" applyFont="true" applyFill="true" applyBorder="true" applyAlignment="true" applyProtection="true">
      <alignment horizontal="center"/>
    </xf>
    <xf numFmtId="0" fontId="232" fillId="183" borderId="227" xfId="0" applyNumberFormat="true" applyFont="true" applyFill="true" applyBorder="true" applyAlignment="true" applyProtection="true">
      <alignment horizontal="center"/>
    </xf>
    <xf numFmtId="164" fontId="233" fillId="184" borderId="228" xfId="0" applyNumberFormat="true" applyFont="true" applyFill="true" applyBorder="true" applyAlignment="true" applyProtection="true">
      <alignment horizontal="center"/>
    </xf>
    <xf numFmtId="0" fontId="234" fillId="185" borderId="229" xfId="0" applyNumberFormat="true" applyFont="true" applyFill="true" applyBorder="true" applyAlignment="true" applyProtection="true">
      <alignment horizontal="center"/>
    </xf>
    <xf numFmtId="0" fontId="235" fillId="186" borderId="230" xfId="0" applyNumberFormat="true" applyFont="true" applyFill="true" applyBorder="true" applyAlignment="true" applyProtection="true">
      <alignment horizontal="center"/>
    </xf>
    <xf numFmtId="0" fontId="236" fillId="187" borderId="231" xfId="0" applyNumberFormat="true" applyFont="true" applyFill="true" applyBorder="true" applyAlignment="true" applyProtection="true">
      <alignment horizontal="center"/>
    </xf>
    <xf numFmtId="0" fontId="237" fillId="188" borderId="232" xfId="0" applyNumberFormat="true" applyFont="true" applyFill="true" applyBorder="true" applyAlignment="true" applyProtection="true">
      <alignment horizontal="center"/>
    </xf>
    <xf numFmtId="164" fontId="238" fillId="189" borderId="233" xfId="0" applyNumberFormat="true" applyFont="true" applyFill="true" applyBorder="true" applyAlignment="true" applyProtection="true">
      <alignment horizontal="center"/>
    </xf>
    <xf numFmtId="0" fontId="239" fillId="190" borderId="234" xfId="0" applyNumberFormat="true" applyFont="true" applyFill="true" applyBorder="true" applyAlignment="true" applyProtection="true">
      <alignment horizontal="center"/>
    </xf>
    <xf numFmtId="0" fontId="240" fillId="191" borderId="235" xfId="0" applyNumberFormat="true" applyFont="true" applyFill="true" applyBorder="true" applyAlignment="true" applyProtection="true">
      <alignment horizontal="center"/>
    </xf>
    <xf numFmtId="0" fontId="241" fillId="192" borderId="236" xfId="0" applyNumberFormat="true" applyFont="true" applyFill="true" applyBorder="true" applyAlignment="true" applyProtection="true">
      <alignment horizont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0" fillId="48" borderId="18" xfId="0" applyFont="true" applyFill="true" applyBorder="true" applyAlignment="true">
      <alignment horizontal="center"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2"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2"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7FAD-424F-910F-D1548703ABC1}"/>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AD-424F-910F-D1548703ABC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AD-424F-910F-D1548703ABC1}"/>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AD-424F-910F-D1548703ABC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AD-424F-910F-D1548703ABC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AD-424F-910F-D1548703ABC1}"/>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AD-424F-910F-D1548703ABC1}"/>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7FAD-424F-910F-D1548703ABC1}"/>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7FAD-424F-910F-D1548703ABC1}"/>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7FAD-424F-910F-D1548703ABC1}"/>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47D-40B0-9841-D795BA6092C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7D-40B0-9841-D795BA6092C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58-4B82-AF31-9848358AB3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99.7</c:v>
                </c:pt>
                <c:pt idx="20">
                  <c:v>98.9</c:v>
                </c:pt>
                <c:pt idx="21">
                  <c:v>98</c:v>
                </c:pt>
                <c:pt idx="22">
                  <c:v>97.2</c:v>
                </c:pt>
                <c:pt idx="23">
                  <c:v>96.3</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47D-40B0-9841-D795BA6092C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58-4B82-AF31-9848358AB3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#N/A</c:v>
                </c:pt>
                <c:pt idx="3">
                  <c:v>96.610552945428267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47D-40B0-9841-D795BA6092C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47D-40B0-9841-D795BA6092C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58-4B82-AF31-9848358AB3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02D-4F01-B43E-6C3CB41FF3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02D-4F01-B43E-6C3CB41FF3C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35-4D44-BAB3-F0D4EB4B20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02D-4F01-B43E-6C3CB41FF3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35-4D44-BAB3-F0D4EB4B20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02D-4F01-B43E-6C3CB41FF3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02D-4F01-B43E-6C3CB41FF3C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35-4D44-BAB3-F0D4EB4B20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78F-4769-94C1-D7EB4EEDEA2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78F-4769-94C1-D7EB4EEDEA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83-4A29-BDB3-C9FF4ECEB7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78F-4769-94C1-D7EB4EEDEA2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83-4A29-BDB3-C9FF4ECEB7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78F-4769-94C1-D7EB4EEDEA2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78F-4769-94C1-D7EB4EEDEA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83-4A29-BDB3-C9FF4ECEB7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C3E-44BA-A6A1-12F3B9ABC9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C3E-44BA-A6A1-12F3B9ABC9E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D1-4FE5-80E2-42820C00BB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99.7</c:v>
                </c:pt>
                <c:pt idx="20">
                  <c:v>98.9</c:v>
                </c:pt>
                <c:pt idx="21">
                  <c:v>98</c:v>
                </c:pt>
                <c:pt idx="22">
                  <c:v>97.2</c:v>
                </c:pt>
                <c:pt idx="23">
                  <c:v>96.3</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C3E-44BA-A6A1-12F3B9ABC9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D1-4FE5-80E2-42820C00BB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#N/A</c:v>
                </c:pt>
                <c:pt idx="3">
                  <c:v>96.610552945428267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C3E-44BA-A6A1-12F3B9ABC9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C3E-44BA-A6A1-12F3B9ABC9E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D1-4FE5-80E2-42820C00BB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C61-4CCD-B2A7-F255A5D3EBE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C61-4CCD-B2A7-F255A5D3EB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04-4C63-97D7-C285342AFA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C61-4CCD-B2A7-F255A5D3EBE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04-4C63-97D7-C285342AFA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C61-4CCD-B2A7-F255A5D3EBE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C61-4CCD-B2A7-F255A5D3EB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04-4C63-97D7-C285342AFA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818-44E5-AE7D-BFEC3781317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818-44E5-AE7D-BFEC3781317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818-44E5-AE7D-BFEC3781317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83-4386-9A3A-39880D8E93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818-44E5-AE7D-BFEC3781317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818-44E5-AE7D-BFEC3781317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83-4386-9A3A-39880D8E93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146-4517-B707-79729634A68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146-4517-B707-79729634A68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F7-4E3C-BD52-E9A0931F4E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146-4517-B707-79729634A68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146-4517-B707-79729634A68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F7-4E3C-BD52-E9A0931F4E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99.7</c:v>
                </c:pt>
                <c:pt idx="21">
                  <c:v>99.4</c:v>
                </c:pt>
                <c:pt idx="22">
                  <c:v>99</c:v>
                </c:pt>
                <c:pt idx="23">
                  <c:v>98.7</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146-4517-B707-79729634A68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146-4517-B707-79729634A68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F7-4E3C-BD52-E9A0931F4E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98.382163187855795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A61-489D-8D0B-1F91E7377CC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F7-4984-A855-A8E434D64D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A61-489D-8D0B-1F91E7377CC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A61-489D-8D0B-1F91E7377CC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F7-4984-A855-A8E434D64D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A61-489D-8D0B-1F91E7377CC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F7-4984-A855-A8E434D64D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9B7-4E03-B06C-1AAC11AC0E5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B-4D6C-A674-43D05C4546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B7-4E03-B06C-1AAC11AC0E5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9B7-4E03-B06C-1AAC11AC0E5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B-4D6C-A674-43D05C4546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B7-4E03-B06C-1AAC11AC0E5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B-4D6C-A674-43D05C4546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99.3</c:v>
                </c:pt>
                <c:pt idx="21">
                  <c:v>98.6</c:v>
                </c:pt>
                <c:pt idx="22">
                  <c:v>98</c:v>
                </c:pt>
                <c:pt idx="23">
                  <c:v>97.3</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BA-4E22-9566-317259C668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B6-4FCD-ABA4-608E0B1C4E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BA-4E22-9566-317259C668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BA-4E22-9566-317259C6683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B6-4FCD-ABA4-608E0B1C4E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96.610552945428267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BA-4E22-9566-317259C668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B6-4FCD-ABA4-608E0B1C4E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19AF-4CD7-B050-AE95165ECC3C}"/>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98.705730549999998</c:v>
                </c:pt>
                <c:pt idx="1">
                  <c:v>1E-10</c:v>
                </c:pt>
                <c:pt idx="2">
                  <c:v>1E-10</c:v>
                </c:pt>
                <c:pt idx="3">
                  <c:v>1E-10</c:v>
                </c:pt>
                <c:pt idx="4">
                  <c:v>100</c:v>
                </c:pt>
                <c:pt idx="5">
                  <c:v>96.328099019999996</c:v>
                </c:pt>
              </c:numCache>
            </c:numRef>
          </c:val>
          <c:extLst>
            <c:ext xmlns:c16="http://schemas.microsoft.com/office/drawing/2014/chart" uri="{C3380CC4-5D6E-409C-BE32-E72D297353CC}">
              <c16:uniqueId val="{00000002-19AF-4CD7-B050-AE95165ECC3C}"/>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1.29426945</c:v>
                </c:pt>
                <c:pt idx="1">
                  <c:v>1E-10</c:v>
                </c:pt>
                <c:pt idx="2">
                  <c:v>1E-10</c:v>
                </c:pt>
                <c:pt idx="3">
                  <c:v>1E-10</c:v>
                </c:pt>
                <c:pt idx="4">
                  <c:v>0</c:v>
                </c:pt>
                <c:pt idx="5">
                  <c:v>3.6719009759999999</c:v>
                </c:pt>
              </c:numCache>
            </c:numRef>
          </c:val>
          <c:extLst>
            <c:ext xmlns:c16="http://schemas.microsoft.com/office/drawing/2014/chart" uri="{C3380CC4-5D6E-409C-BE32-E72D297353CC}">
              <c16:uniqueId val="{00000003-19AF-4CD7-B050-AE95165ECC3C}"/>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19AF-4CD7-B050-AE95165ECC3C}"/>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19AF-4CD7-B050-AE95165ECC3C}"/>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A41-4BEF-AC64-C1EE7C2AFE9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FD-4C3A-ABAF-78CC9F5114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A41-4BEF-AC64-C1EE7C2AFE9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A41-4BEF-AC64-C1EE7C2AFE9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FD-4C3A-ABAF-78CC9F5114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A41-4BEF-AC64-C1EE7C2AFE9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FD-4C3A-ABAF-78CC9F5114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A7-4E24-ACE6-91683B77E5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2F-45BD-A053-3545DFDEE0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AA7-4E24-ACE6-91683B77E5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AA7-4E24-ACE6-91683B77E50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2F-45BD-A053-3545DFDEE0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A7-4E24-ACE6-91683B77E5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2F-45BD-A053-3545DFDEE0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98.705730549999998</c:v>
                </c:pt>
                <c:pt idx="1">
                  <c:v>1E-10</c:v>
                </c:pt>
                <c:pt idx="2">
                  <c:v>1E-10</c:v>
                </c:pt>
                <c:pt idx="3">
                  <c:v>1E-10</c:v>
                </c:pt>
                <c:pt idx="4">
                  <c:v>100</c:v>
                </c:pt>
                <c:pt idx="5">
                  <c:v>96.328099019999996</c:v>
                </c:pt>
              </c:numCache>
            </c:numRef>
          </c:val>
          <c:extLst>
            <c:ext xmlns:c16="http://schemas.microsoft.com/office/drawing/2014/chart" uri="{C3380CC4-5D6E-409C-BE32-E72D297353CC}">
              <c16:uniqueId val="{00000000-428F-409E-97CA-8B52E677D9ED}"/>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1.29426945</c:v>
                </c:pt>
                <c:pt idx="1">
                  <c:v>1E-10</c:v>
                </c:pt>
                <c:pt idx="2">
                  <c:v>1E-10</c:v>
                </c:pt>
                <c:pt idx="3">
                  <c:v>1E-10</c:v>
                </c:pt>
                <c:pt idx="4">
                  <c:v>0</c:v>
                </c:pt>
                <c:pt idx="5">
                  <c:v>3.6719009759999999</c:v>
                </c:pt>
              </c:numCache>
            </c:numRef>
          </c:val>
          <c:extLst>
            <c:ext xmlns:c16="http://schemas.microsoft.com/office/drawing/2014/chart" uri="{C3380CC4-5D6E-409C-BE32-E72D297353CC}">
              <c16:uniqueId val="{00000001-428F-409E-97CA-8B52E677D9ED}"/>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428F-409E-97CA-8B52E677D9ED}"/>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428F-409E-97CA-8B52E677D9ED}"/>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AFB-49B4-B228-638FAC24985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AFB-49B4-B228-638FAC24985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C5-4092-B1D6-2BF5813686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99.7</c:v>
                </c:pt>
                <c:pt idx="21">
                  <c:v>99.4</c:v>
                </c:pt>
                <c:pt idx="22">
                  <c:v>99</c:v>
                </c:pt>
                <c:pt idx="23">
                  <c:v>98.7</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AFB-49B4-B228-638FAC24985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FB-49B4-B228-638FAC24985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5-4092-B1D6-2BF5813686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98.382163187855795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7BC-4FE9-B07F-B58F4E4F929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7BC-4FE9-B07F-B58F4E4F929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5-4523-900D-705BD08344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BC-4FE9-B07F-B58F4E4F929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BC-4FE9-B07F-B58F4E4F929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A5-4523-900D-705BD08344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7BC-4FE9-B07F-B58F4E4F929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7BC-4FE9-B07F-B58F4E4F929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5-4523-900D-705BD08344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064-4926-AC96-1B3919F6F19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064-4926-AC96-1B3919F6F19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E6-4FF7-84E9-6B754A996D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064-4926-AC96-1B3919F6F19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064-4926-AC96-1B3919F6F19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E6-4FF7-84E9-6B754A996D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064-4926-AC96-1B3919F6F19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064-4926-AC96-1B3919F6F19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E6-4FF7-84E9-6B754A996D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585-4479-8165-0E997C9ACD3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585-4479-8165-0E997C9ACD3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5A-414A-92B6-B2BD887671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99.7</c:v>
                </c:pt>
                <c:pt idx="21">
                  <c:v>99.4</c:v>
                </c:pt>
                <c:pt idx="22">
                  <c:v>99</c:v>
                </c:pt>
                <c:pt idx="23">
                  <c:v>98.7</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585-4479-8165-0E997C9ACD3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85-4479-8165-0E997C9ACD3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5A-414A-92B6-B2BD887671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98.382163187855795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956-4D83-AD93-007BAB89DCB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956-4D83-AD93-007BAB89DCB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26-4DC8-9067-5813ABD7DB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26-4DC8-9067-5813ABD7DB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956-4D83-AD93-007BAB89DCB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956-4D83-AD93-007BAB89DCB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26-4DC8-9067-5813ABD7DB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80D-4E3E-B374-8E0C454FF06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0D-4E3E-B374-8E0C454FF06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89-400F-B9ED-50FDC65255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89-400F-B9ED-50FDC65255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0D-4E3E-B374-8E0C454FF06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0D-4E3E-B374-8E0C454FF06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89-400F-B9ED-50FDC65255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95B547F5-F0E8-495A-AD1D-92E6C9215671}"/>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A6F33214-76E5-4236-9C75-E6F7A13BB110}"/>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ACA5D12D-7B9D-4EB3-BB0D-3954B0E829F3}"/>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DB8357BE-107F-4E2E-B84A-1772C9E8D10D}"/>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54CD58C6-91A4-42DA-B800-F65B88B0993B}"/>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E5DB0AF1-890B-4265-90F2-BEC0D2496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0C4200C5-215A-4F7C-9555-DA6277F7D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80705364-B4D0-4BF1-84B4-F452AE8D0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8C3FB07D-3D8A-4E06-9FFB-4C45E7240CF4}"/>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54FE752E-7326-4021-9793-8DAC8C67CFC9}"/>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13209615-E257-41FD-9C10-B17FD5988E01}"/>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F32BD82E-EBC5-4B03-8BAC-F44CE6E7216D}"/>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94D391D9-51C2-45FA-A14D-A7428FAB681C}"/>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1B9CB048-A075-477E-8412-254A0E927EAC}"/>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41B4857-53BF-41CB-8A37-B36668F1103B}"/>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AD226-99F0-42D7-A606-E113661FA6AC}">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Turks and Caicos</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244</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233</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49"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0"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1"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D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s>
  <sheetData>
    <row xmlns:x14ac="http://schemas.microsoft.com/office/spreadsheetml/2009/9/ac" r="1" s="298" customFormat="true" ht="30" customHeight="true" x14ac:dyDescent="0.25">
      <c r="B1" s="317" t="s">
        <v>31</v>
      </c>
      <c r="C1" s="390" t="s">
        <v>213</v>
      </c>
      <c r="D1" s="304" t="s">
        <v>211</v>
      </c>
      <c r="E1" s="304"/>
      <c r="F1" s="304"/>
      <c r="G1" s="304"/>
      <c r="H1" s="304"/>
      <c r="I1" s="315"/>
      <c r="J1" s="296"/>
      <c r="K1" s="296"/>
      <c r="L1" s="317" t="s">
        <v>31</v>
      </c>
      <c r="M1" s="390">
        <v>2020</v>
      </c>
      <c r="N1" s="304" t="s">
        <v>211</v>
      </c>
      <c r="O1" s="304"/>
      <c r="P1" s="304"/>
      <c r="Q1" s="304"/>
      <c r="R1" s="304"/>
      <c r="S1" s="315"/>
      <c r="T1" s="296"/>
      <c r="U1" s="296"/>
      <c r="V1" s="317" t="s">
        <v>31</v>
      </c>
      <c r="W1" s="390">
        <v>2021</v>
      </c>
      <c r="X1" s="304" t="s">
        <v>211</v>
      </c>
      <c r="Y1" s="304"/>
      <c r="Z1" s="304"/>
      <c r="AA1" s="304"/>
      <c r="AB1" s="304"/>
      <c r="AC1" s="315"/>
      <c r="AD1" s="296"/>
      <c r="AE1" s="296"/>
      <c r="AF1" s="317" t="s">
        <v>31</v>
      </c>
      <c r="AG1" s="390">
        <v>2022</v>
      </c>
      <c r="AH1" s="304" t="s">
        <v>211</v>
      </c>
      <c r="AI1" s="304"/>
      <c r="AJ1" s="304"/>
      <c r="AK1" s="304"/>
      <c r="AL1" s="304"/>
      <c r="AM1" s="315"/>
      <c r="AN1" s="296"/>
      <c r="AO1" s="296"/>
    </row>
    <row xmlns:x14ac="http://schemas.microsoft.com/office/spreadsheetml/2009/9/ac" r="2" s="298" customFormat="true" ht="30" customHeight="true" x14ac:dyDescent="0.25">
      <c r="A2" s="549" t="s">
        <v>232</v>
      </c>
      <c r="B2" s="305" t="s">
        <v>212</v>
      </c>
      <c r="C2" s="258" t="s">
        <v>176</v>
      </c>
      <c r="D2" s="258" t="s">
        <v>175</v>
      </c>
      <c r="E2" s="306"/>
      <c r="F2" s="306"/>
      <c r="G2" s="306"/>
      <c r="H2" s="306"/>
      <c r="I2" s="316"/>
      <c r="J2" s="299" t="s">
        <v>214</v>
      </c>
      <c r="K2" s="299"/>
      <c r="L2" s="305" t="s">
        <v>237</v>
      </c>
      <c r="M2" s="258" t="s">
        <v>176</v>
      </c>
      <c r="N2" s="258" t="s">
        <v>175</v>
      </c>
      <c r="O2" s="306"/>
      <c r="P2" s="306"/>
      <c r="Q2" s="306"/>
      <c r="R2" s="306"/>
      <c r="S2" s="316"/>
      <c r="T2" s="299" t="s">
        <v>214</v>
      </c>
      <c r="U2" s="299"/>
      <c r="V2" s="305" t="s">
        <v>240</v>
      </c>
      <c r="W2" s="258" t="s">
        <v>176</v>
      </c>
      <c r="X2" s="258" t="s">
        <v>175</v>
      </c>
      <c r="Y2" s="306"/>
      <c r="Z2" s="306"/>
      <c r="AA2" s="306"/>
      <c r="AB2" s="306"/>
      <c r="AC2" s="316"/>
      <c r="AD2" s="299" t="s">
        <v>214</v>
      </c>
      <c r="AE2" s="299"/>
      <c r="AF2" s="305" t="s">
        <v>243</v>
      </c>
      <c r="AG2" s="258" t="s">
        <v>176</v>
      </c>
      <c r="AH2" s="258" t="s">
        <v>175</v>
      </c>
      <c r="AI2" s="306"/>
      <c r="AJ2" s="306"/>
      <c r="AK2" s="306"/>
      <c r="AL2" s="306"/>
      <c r="AM2" s="316"/>
      <c r="AN2" s="299" t="s">
        <v>214</v>
      </c>
      <c r="AO2" s="299"/>
    </row>
    <row xmlns:x14ac="http://schemas.microsoft.com/office/spreadsheetml/2009/9/ac" r="3" s="238" customFormat="true" ht="18" customHeight="true" x14ac:dyDescent="0.25">
      <c r="A3" s="549"/>
      <c r="B3" s="345" t="s">
        <v>167</v>
      </c>
      <c r="C3" s="346" t="s">
        <v>56</v>
      </c>
      <c r="D3" s="347" t="s">
        <v>7</v>
      </c>
      <c r="E3" s="347" t="s">
        <v>1</v>
      </c>
      <c r="F3" s="347" t="s">
        <v>2</v>
      </c>
      <c r="G3" s="347" t="s">
        <v>16</v>
      </c>
      <c r="H3" s="347" t="s">
        <v>17</v>
      </c>
      <c r="I3" s="348" t="s">
        <v>18</v>
      </c>
      <c r="J3" s="236"/>
      <c r="K3" s="236"/>
      <c r="L3" s="345" t="s">
        <v>167</v>
      </c>
      <c r="M3" s="346" t="s">
        <v>56</v>
      </c>
      <c r="N3" s="347" t="s">
        <v>7</v>
      </c>
      <c r="O3" s="347" t="s">
        <v>1</v>
      </c>
      <c r="P3" s="347" t="s">
        <v>2</v>
      </c>
      <c r="Q3" s="347" t="s">
        <v>16</v>
      </c>
      <c r="R3" s="347" t="s">
        <v>17</v>
      </c>
      <c r="S3" s="348" t="s">
        <v>18</v>
      </c>
      <c r="T3" s="236"/>
      <c r="U3" s="236"/>
      <c r="V3" s="345" t="s">
        <v>167</v>
      </c>
      <c r="W3" s="346" t="s">
        <v>56</v>
      </c>
      <c r="X3" s="347" t="s">
        <v>7</v>
      </c>
      <c r="Y3" s="347" t="s">
        <v>1</v>
      </c>
      <c r="Z3" s="347" t="s">
        <v>2</v>
      </c>
      <c r="AA3" s="347" t="s">
        <v>16</v>
      </c>
      <c r="AB3" s="347" t="s">
        <v>17</v>
      </c>
      <c r="AC3" s="348" t="s">
        <v>18</v>
      </c>
      <c r="AD3" s="236"/>
      <c r="AE3" s="236"/>
      <c r="AF3" s="345" t="s">
        <v>167</v>
      </c>
      <c r="AG3" s="346" t="s">
        <v>56</v>
      </c>
      <c r="AH3" s="347" t="s">
        <v>7</v>
      </c>
      <c r="AI3" s="347" t="s">
        <v>1</v>
      </c>
      <c r="AJ3" s="347" t="s">
        <v>2</v>
      </c>
      <c r="AK3" s="347" t="s">
        <v>16</v>
      </c>
      <c r="AL3" s="347" t="s">
        <v>17</v>
      </c>
      <c r="AM3" s="348" t="s">
        <v>18</v>
      </c>
      <c r="AN3" s="236"/>
      <c r="AO3" s="236"/>
      <c r="AP3" s="237"/>
      <c r="AZ3" s="237"/>
      <c r="BJ3" s="237"/>
      <c r="BT3" s="237"/>
      <c r="CD3" s="237"/>
      <c r="CN3" s="237"/>
      <c r="CX3" s="237"/>
      <c r="DH3" s="237"/>
      <c r="DR3" s="237"/>
      <c r="EB3" s="237"/>
      <c r="EL3" s="237"/>
      <c r="EV3" s="237"/>
      <c r="FF3" s="237"/>
      <c r="FP3" s="237"/>
      <c r="FZ3" s="237"/>
      <c r="GJ3" s="237"/>
      <c r="GT3" s="237"/>
      <c r="HD3" s="237"/>
    </row>
    <row xmlns:x14ac="http://schemas.microsoft.com/office/spreadsheetml/2009/9/ac" r="4" s="4" customFormat="true" x14ac:dyDescent="0.25">
      <c r="A4" s="367" t="str">
        <f>IF(ISBLANK('Data Summary'!A6),"",'Data Summary'!A6)</f>
        <v>TCA_2018_UIS</v>
      </c>
      <c r="B4" s="101" t="s">
        <v>208</v>
      </c>
      <c r="C4" s="81" t="s">
        <v>3</v>
      </c>
      <c r="D4" s="128">
        <v>0</v>
      </c>
      <c r="E4" s="128"/>
      <c r="F4" s="128"/>
      <c r="G4" s="128"/>
      <c r="H4" s="128">
        <v>0</v>
      </c>
      <c r="I4" s="21">
        <v>0</v>
      </c>
      <c r="J4" s="19"/>
      <c r="K4" s="19"/>
      <c r="L4" s="101" t="s">
        <v>208</v>
      </c>
      <c r="M4" s="81" t="s">
        <v>3</v>
      </c>
      <c r="N4" s="128">
        <v>0</v>
      </c>
      <c r="O4" s="128"/>
      <c r="P4" s="128"/>
      <c r="Q4" s="128"/>
      <c r="R4" s="128">
        <v>0</v>
      </c>
      <c r="S4" s="21">
        <v>0</v>
      </c>
      <c r="T4" s="19"/>
      <c r="U4" s="19"/>
      <c r="V4" s="101" t="s">
        <v>208</v>
      </c>
      <c r="W4" s="81" t="s">
        <v>3</v>
      </c>
      <c r="X4" s="128">
        <v>0</v>
      </c>
      <c r="Y4" s="128"/>
      <c r="Z4" s="128"/>
      <c r="AA4" s="128"/>
      <c r="AB4" s="128">
        <v>0</v>
      </c>
      <c r="AC4" s="21">
        <v>0</v>
      </c>
      <c r="AD4" s="19"/>
      <c r="AE4" s="19"/>
      <c r="AF4" s="101" t="s">
        <v>208</v>
      </c>
      <c r="AG4" s="81" t="s">
        <v>3</v>
      </c>
      <c r="AH4" s="128"/>
      <c r="AI4" s="128"/>
      <c r="AJ4" s="128"/>
      <c r="AK4" s="128"/>
      <c r="AL4" s="128">
        <v>0</v>
      </c>
      <c r="AM4" s="21"/>
      <c r="AN4" s="19"/>
      <c r="AO4" s="19"/>
      <c r="AP4" s="109"/>
      <c r="AZ4" s="109"/>
      <c r="BJ4" s="10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67" t="str">
        <f ca="true">IF(ISBLANK('Data Summary'!A7),"",'Data Summary'!A7)</f>
        <v>TCA_2020_UIS</v>
      </c>
      <c r="B5" s="101"/>
      <c r="C5" s="81" t="s">
        <v>25</v>
      </c>
      <c r="D5" s="128">
        <v>100</v>
      </c>
      <c r="E5" s="128"/>
      <c r="F5" s="128"/>
      <c r="G5" s="128"/>
      <c r="H5" s="128">
        <v>100</v>
      </c>
      <c r="I5" s="21">
        <v>100</v>
      </c>
      <c r="J5" s="19"/>
      <c r="K5" s="19"/>
      <c r="L5" s="101"/>
      <c r="M5" s="81" t="s">
        <v>25</v>
      </c>
      <c r="N5" s="128">
        <v>100</v>
      </c>
      <c r="O5" s="128"/>
      <c r="P5" s="128"/>
      <c r="Q5" s="128"/>
      <c r="R5" s="128">
        <v>100</v>
      </c>
      <c r="S5" s="21">
        <v>100</v>
      </c>
      <c r="T5" s="19"/>
      <c r="U5" s="19"/>
      <c r="V5" s="101"/>
      <c r="W5" s="81" t="s">
        <v>25</v>
      </c>
      <c r="X5" s="128">
        <v>100</v>
      </c>
      <c r="Y5" s="128"/>
      <c r="Z5" s="128"/>
      <c r="AA5" s="128"/>
      <c r="AB5" s="128">
        <v>100</v>
      </c>
      <c r="AC5" s="21">
        <v>100</v>
      </c>
      <c r="AD5" s="19"/>
      <c r="AE5" s="19"/>
      <c r="AF5" s="101"/>
      <c r="AG5" s="81" t="s">
        <v>25</v>
      </c>
      <c r="AH5" s="128"/>
      <c r="AI5" s="128"/>
      <c r="AJ5" s="128"/>
      <c r="AK5" s="128"/>
      <c r="AL5" s="128">
        <v>100</v>
      </c>
      <c r="AM5" s="21"/>
      <c r="AN5" s="19"/>
      <c r="AO5" s="19"/>
      <c r="AP5" s="109"/>
      <c r="AZ5" s="109"/>
      <c r="BJ5" s="109"/>
      <c r="BT5" s="109"/>
      <c r="CD5" s="109"/>
      <c r="CN5" s="109"/>
      <c r="CX5" s="109"/>
      <c r="DH5" s="109"/>
      <c r="DR5" s="109"/>
      <c r="EB5" s="109"/>
      <c r="EL5" s="109"/>
      <c r="EV5" s="109"/>
      <c r="FF5" s="109"/>
      <c r="FP5" s="109"/>
      <c r="FZ5" s="109"/>
      <c r="GJ5" s="109"/>
      <c r="GT5" s="109"/>
      <c r="HD5" s="109"/>
    </row>
    <row xmlns:x14ac="http://schemas.microsoft.com/office/spreadsheetml/2009/9/ac" r="6" s="4" customFormat="true" ht="15.6" customHeight="true" x14ac:dyDescent="0.25">
      <c r="A6" s="367" t="str">
        <f ca="true">IF(ISBLANK('Data Summary'!A8),"",'Data Summary'!A8)</f>
        <v>TCA_2021_UIS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09"/>
      <c r="AZ6" s="109"/>
      <c r="BJ6" s="10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67" t="str">
        <f ca="true">IF(ISBLANK('Data Summary'!A9),"",'Data Summary'!A9)</f>
        <v>TCA_2022_UIS</v>
      </c>
      <c r="B7" s="101" t="s">
        <v>208</v>
      </c>
      <c r="C7" s="82" t="s">
        <v>160</v>
      </c>
      <c r="D7" s="128">
        <v>100</v>
      </c>
      <c r="E7" s="128"/>
      <c r="F7" s="128"/>
      <c r="G7" s="128"/>
      <c r="H7" s="128">
        <v>100</v>
      </c>
      <c r="I7" s="21">
        <v>100</v>
      </c>
      <c r="J7" s="19"/>
      <c r="K7" s="19"/>
      <c r="L7" s="101" t="s">
        <v>208</v>
      </c>
      <c r="M7" s="82" t="s">
        <v>160</v>
      </c>
      <c r="N7" s="128">
        <v>100</v>
      </c>
      <c r="O7" s="128"/>
      <c r="P7" s="128"/>
      <c r="Q7" s="128"/>
      <c r="R7" s="128">
        <v>100</v>
      </c>
      <c r="S7" s="21">
        <v>100</v>
      </c>
      <c r="T7" s="19"/>
      <c r="U7" s="19"/>
      <c r="V7" s="101" t="s">
        <v>208</v>
      </c>
      <c r="W7" s="82" t="s">
        <v>160</v>
      </c>
      <c r="X7" s="128">
        <v>100</v>
      </c>
      <c r="Y7" s="128"/>
      <c r="Z7" s="128"/>
      <c r="AA7" s="128"/>
      <c r="AB7" s="128">
        <v>100</v>
      </c>
      <c r="AC7" s="21">
        <v>100</v>
      </c>
      <c r="AD7" s="19"/>
      <c r="AE7" s="19"/>
      <c r="AF7" s="101" t="s">
        <v>208</v>
      </c>
      <c r="AG7" s="82" t="s">
        <v>160</v>
      </c>
      <c r="AH7" s="128"/>
      <c r="AI7" s="128"/>
      <c r="AJ7" s="128"/>
      <c r="AK7" s="128"/>
      <c r="AL7" s="128">
        <v>100</v>
      </c>
      <c r="AM7" s="21"/>
      <c r="AN7" s="19"/>
      <c r="AO7" s="19"/>
      <c r="AP7" s="109"/>
      <c r="AZ7" s="109"/>
      <c r="BJ7" s="109"/>
      <c r="BT7" s="109"/>
      <c r="CD7" s="109"/>
      <c r="CN7" s="109"/>
      <c r="CX7" s="109"/>
      <c r="DH7" s="109"/>
      <c r="DR7" s="109"/>
      <c r="EB7" s="109"/>
      <c r="EL7" s="109"/>
      <c r="EV7" s="109"/>
      <c r="FF7" s="109"/>
      <c r="FP7" s="109"/>
      <c r="FZ7" s="109"/>
      <c r="GJ7" s="109"/>
      <c r="GT7" s="109"/>
      <c r="HD7" s="109"/>
    </row>
    <row xmlns:x14ac="http://schemas.microsoft.com/office/spreadsheetml/2009/9/ac" r="8" s="4" customFormat="true" x14ac:dyDescent="0.25">
      <c r="A8" s="368" t="str">
        <f ca="true">IF(ISBLANK('Data Summary'!A10),"",'Data Summary'!A10)</f>
        <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09"/>
      <c r="AZ8" s="109"/>
      <c r="BJ8" s="10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68" t="str">
        <f ca="true">IF(ISBLANK('Data Summary'!A11),"",'Data Summary'!A11)</f>
        <v/>
      </c>
      <c r="B9" s="101" t="s">
        <v>179</v>
      </c>
      <c r="C9" s="82" t="s">
        <v>170</v>
      </c>
      <c r="D9" s="129">
        <v>100</v>
      </c>
      <c r="E9" s="128"/>
      <c r="F9" s="128"/>
      <c r="G9" s="128"/>
      <c r="H9" s="128">
        <v>100</v>
      </c>
      <c r="I9" s="21">
        <v>100</v>
      </c>
      <c r="J9" s="19"/>
      <c r="K9" s="19"/>
      <c r="L9" s="101" t="s">
        <v>179</v>
      </c>
      <c r="M9" s="82" t="s">
        <v>170</v>
      </c>
      <c r="N9" s="129">
        <v>100</v>
      </c>
      <c r="O9" s="128"/>
      <c r="P9" s="128"/>
      <c r="Q9" s="128"/>
      <c r="R9" s="128">
        <v>100</v>
      </c>
      <c r="S9" s="21">
        <v>100</v>
      </c>
      <c r="T9" s="19"/>
      <c r="U9" s="19"/>
      <c r="V9" s="101" t="s">
        <v>179</v>
      </c>
      <c r="W9" s="82" t="s">
        <v>170</v>
      </c>
      <c r="X9" s="129">
        <v>100</v>
      </c>
      <c r="Y9" s="128"/>
      <c r="Z9" s="128"/>
      <c r="AA9" s="128"/>
      <c r="AB9" s="128">
        <v>100</v>
      </c>
      <c r="AC9" s="21">
        <v>100</v>
      </c>
      <c r="AD9" s="19"/>
      <c r="AE9" s="19"/>
      <c r="AF9" s="101" t="s">
        <v>179</v>
      </c>
      <c r="AG9" s="82" t="s">
        <v>170</v>
      </c>
      <c r="AH9" s="128">
        <v>98.382163187855795</v>
      </c>
      <c r="AI9" s="128"/>
      <c r="AJ9" s="128"/>
      <c r="AK9" s="128"/>
      <c r="AL9" s="128">
        <v>100</v>
      </c>
      <c r="AM9" s="21">
        <v>96.610552945428267</v>
      </c>
      <c r="AN9" s="19"/>
      <c r="AO9" s="19"/>
      <c r="AP9" s="109"/>
      <c r="AZ9" s="109"/>
      <c r="BJ9" s="109"/>
      <c r="BT9" s="109"/>
      <c r="CD9" s="109"/>
      <c r="CN9" s="109"/>
      <c r="CX9" s="109"/>
      <c r="DH9" s="109"/>
      <c r="DR9" s="109"/>
      <c r="EB9" s="109"/>
      <c r="EL9" s="109"/>
      <c r="EV9" s="109"/>
      <c r="FF9" s="109"/>
      <c r="FP9" s="109"/>
      <c r="FZ9" s="109"/>
      <c r="GJ9" s="109"/>
      <c r="GT9" s="109"/>
      <c r="HD9" s="109"/>
    </row>
    <row xmlns:x14ac="http://schemas.microsoft.com/office/spreadsheetml/2009/9/ac" r="10" s="2" customFormat="true" ht="86.45" customHeight="true" x14ac:dyDescent="0.25">
      <c r="A10" s="368" t="str">
        <f ca="true">IF(ISBLANK('Data Summary'!A12),"",'Data Summary'!A12)</f>
        <v/>
      </c>
      <c r="B10" s="104" t="s">
        <v>12</v>
      </c>
      <c r="C10" s="546" t="s">
        <v>210</v>
      </c>
      <c r="D10" s="547"/>
      <c r="E10" s="547"/>
      <c r="F10" s="547"/>
      <c r="G10" s="547"/>
      <c r="H10" s="547"/>
      <c r="I10" s="548"/>
      <c r="J10" s="10"/>
      <c r="K10" s="10"/>
      <c r="L10" s="104" t="s">
        <v>12</v>
      </c>
      <c r="M10" s="546" t="s">
        <v>239</v>
      </c>
      <c r="N10" s="547"/>
      <c r="O10" s="547"/>
      <c r="P10" s="547"/>
      <c r="Q10" s="547"/>
      <c r="R10" s="547"/>
      <c r="S10" s="548"/>
      <c r="T10" s="10"/>
      <c r="U10" s="10"/>
      <c r="V10" s="104" t="s">
        <v>12</v>
      </c>
      <c r="W10" s="546" t="s">
        <v>242</v>
      </c>
      <c r="X10" s="547"/>
      <c r="Y10" s="547"/>
      <c r="Z10" s="547"/>
      <c r="AA10" s="547"/>
      <c r="AB10" s="547"/>
      <c r="AC10" s="548"/>
      <c r="AD10" s="10"/>
      <c r="AE10" s="10"/>
      <c r="AF10" s="104" t="s">
        <v>12</v>
      </c>
      <c r="AG10" s="546" t="s">
        <v>239</v>
      </c>
      <c r="AH10" s="547"/>
      <c r="AI10" s="547"/>
      <c r="AJ10" s="547"/>
      <c r="AK10" s="547"/>
      <c r="AL10" s="547"/>
      <c r="AM10" s="548"/>
      <c r="AN10" s="10"/>
      <c r="AO10" s="10"/>
      <c r="AP10" s="112"/>
      <c r="AZ10" s="112"/>
      <c r="BJ10" s="112"/>
      <c r="BT10" s="112"/>
      <c r="CD10" s="112"/>
      <c r="CN10" s="112"/>
      <c r="CX10" s="112"/>
      <c r="DH10" s="112"/>
      <c r="DR10" s="112"/>
      <c r="EB10" s="112"/>
      <c r="EL10" s="112"/>
      <c r="EV10" s="112"/>
      <c r="FF10" s="112"/>
      <c r="FP10" s="112"/>
      <c r="FZ10" s="112"/>
      <c r="GJ10" s="112"/>
      <c r="GT10" s="112"/>
      <c r="HD10" s="112"/>
    </row>
    <row xmlns:x14ac="http://schemas.microsoft.com/office/spreadsheetml/2009/9/ac" r="11" s="2" customFormat="true" ht="15.6" customHeight="true" x14ac:dyDescent="0.25">
      <c r="A11" s="368" t="str">
        <f ca="true">IF(ISBLANK('Data Summary'!A13),"",'Data Summary'!A13)</f>
        <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c r="AI11" s="134"/>
      <c r="AJ11" s="134"/>
      <c r="AK11" s="134"/>
      <c r="AL11" s="134" t="s">
        <v>158</v>
      </c>
      <c r="AM11" s="89"/>
      <c r="AN11" s="10"/>
      <c r="AO11" s="10"/>
      <c r="AP11" s="112"/>
      <c r="AZ11" s="112"/>
      <c r="BJ11" s="112"/>
      <c r="BT11" s="112"/>
      <c r="CD11" s="112"/>
      <c r="CN11" s="112"/>
      <c r="CX11" s="112"/>
      <c r="DH11" s="112"/>
      <c r="DR11" s="112"/>
      <c r="EB11" s="112"/>
      <c r="EL11" s="112"/>
      <c r="EV11" s="112"/>
      <c r="FF11" s="112"/>
      <c r="FP11" s="112"/>
      <c r="FZ11" s="112"/>
      <c r="GJ11" s="112"/>
      <c r="GT11" s="112"/>
      <c r="HD11" s="112"/>
    </row>
    <row xmlns:x14ac="http://schemas.microsoft.com/office/spreadsheetml/2009/9/ac" r="12" s="2" customFormat="true" ht="15" customHeight="true" x14ac:dyDescent="0.25">
      <c r="A12" s="368" t="str">
        <f ca="true">IF(ISBLANK('Data Summary'!A14),"",'Data Summary'!A14)</f>
        <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c r="AI12" s="134"/>
      <c r="AJ12" s="134"/>
      <c r="AK12" s="134"/>
      <c r="AL12" s="134" t="s">
        <v>158</v>
      </c>
      <c r="AM12" s="89"/>
      <c r="AN12" s="10"/>
      <c r="AO12" s="10"/>
      <c r="AP12" s="112"/>
      <c r="AZ12" s="112"/>
      <c r="BJ12" s="112"/>
      <c r="BT12" s="112"/>
      <c r="CD12" s="112"/>
      <c r="CN12" s="112"/>
      <c r="CX12" s="112"/>
      <c r="DH12" s="112"/>
      <c r="DR12" s="112"/>
      <c r="EB12" s="112"/>
      <c r="EL12" s="112"/>
      <c r="EV12" s="112"/>
      <c r="FF12" s="112"/>
      <c r="FP12" s="112"/>
      <c r="FZ12" s="112"/>
      <c r="GJ12" s="112"/>
      <c r="GT12" s="112"/>
      <c r="HD12" s="112"/>
    </row>
    <row xmlns:x14ac="http://schemas.microsoft.com/office/spreadsheetml/2009/9/ac" r="13" s="2" customFormat="true" ht="15" customHeight="true" x14ac:dyDescent="0.25">
      <c r="A13" s="368" t="str">
        <f ca="true">IF(ISBLANK('Data Summary'!A15),"",'Data Summary'!A15)</f>
        <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12"/>
      <c r="AZ13" s="112"/>
      <c r="BJ13" s="112"/>
      <c r="BT13" s="112"/>
      <c r="CD13" s="112"/>
      <c r="CN13" s="112"/>
      <c r="CX13" s="112"/>
      <c r="DH13" s="112"/>
      <c r="DR13" s="112"/>
      <c r="EB13" s="112"/>
      <c r="EL13" s="112"/>
      <c r="EV13" s="112"/>
      <c r="FF13" s="112"/>
      <c r="FP13" s="112"/>
      <c r="FZ13" s="112"/>
      <c r="GJ13" s="112"/>
      <c r="GT13" s="112"/>
      <c r="HD13" s="112"/>
    </row>
    <row xmlns:x14ac="http://schemas.microsoft.com/office/spreadsheetml/2009/9/ac" r="14" ht="15.75" customHeight="true" x14ac:dyDescent="0.25">
      <c r="A14" s="368"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row>
    <row xmlns:x14ac="http://schemas.microsoft.com/office/spreadsheetml/2009/9/ac" r="15" ht="15.75" customHeight="true" thickBot="true" x14ac:dyDescent="0.3">
      <c r="A15" s="368"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row>
    <row xmlns:x14ac="http://schemas.microsoft.com/office/spreadsheetml/2009/9/ac" r="16" s="3" customFormat="true" x14ac:dyDescent="0.25">
      <c r="A16" s="368" t="str">
        <f ca="true">IF(ISBLANK('Data Summary'!A18),"",'Data Summary'!A18)</f>
        <v/>
      </c>
      <c r="B16" s="107"/>
      <c r="L16" s="107"/>
      <c r="V16" s="107"/>
      <c r="AF16" s="107"/>
      <c r="AP16" s="107"/>
      <c r="AZ16" s="107"/>
      <c r="BJ16" s="107"/>
      <c r="BT16" s="107"/>
      <c r="CD16" s="107"/>
      <c r="CN16" s="107"/>
      <c r="CX16" s="107"/>
      <c r="DH16" s="107"/>
      <c r="DR16" s="107"/>
      <c r="EB16" s="107"/>
      <c r="EL16" s="107"/>
      <c r="EV16" s="107"/>
      <c r="FF16" s="107"/>
      <c r="FP16" s="107"/>
      <c r="FZ16" s="107"/>
      <c r="GJ16" s="107"/>
      <c r="GT16" s="107"/>
      <c r="HD16" s="107"/>
    </row>
    <row xmlns:x14ac="http://schemas.microsoft.com/office/spreadsheetml/2009/9/ac" r="17" s="3" customFormat="true" x14ac:dyDescent="0.25">
      <c r="A17" s="368" t="str">
        <f ca="true">IF(ISBLANK('Data Summary'!A19),"",'Data Summary'!A19)</f>
        <v/>
      </c>
      <c r="B17" s="107"/>
      <c r="L17" s="107"/>
      <c r="V17" s="107"/>
      <c r="AF17" s="107"/>
      <c r="AP17" s="107"/>
      <c r="AZ17" s="107"/>
      <c r="BJ17" s="107"/>
      <c r="BT17" s="107"/>
      <c r="CD17" s="107"/>
      <c r="CN17" s="107"/>
      <c r="CX17" s="107"/>
      <c r="DH17" s="107"/>
      <c r="DR17" s="107"/>
      <c r="EB17" s="107"/>
      <c r="EL17" s="107"/>
      <c r="EV17" s="107"/>
      <c r="FF17" s="107"/>
      <c r="FP17" s="107"/>
      <c r="FZ17" s="107"/>
      <c r="GJ17" s="107"/>
      <c r="GT17" s="107"/>
      <c r="HD17" s="107"/>
    </row>
    <row xmlns:x14ac="http://schemas.microsoft.com/office/spreadsheetml/2009/9/ac" r="18" s="3" customFormat="true" x14ac:dyDescent="0.25">
      <c r="A18" s="368" t="str">
        <f ca="true">IF(ISBLANK('Data Summary'!A20),"",'Data Summary'!A20)</f>
        <v/>
      </c>
      <c r="B18" s="107"/>
      <c r="L18" s="107"/>
      <c r="V18" s="107"/>
      <c r="AF18" s="107"/>
      <c r="AP18" s="107"/>
      <c r="AZ18" s="107"/>
      <c r="BJ18" s="107"/>
      <c r="BT18" s="107"/>
      <c r="CD18" s="107"/>
      <c r="CN18" s="107"/>
      <c r="CX18" s="107"/>
      <c r="DH18" s="107"/>
      <c r="DR18" s="107"/>
      <c r="EB18" s="107"/>
      <c r="EL18" s="107"/>
      <c r="EV18" s="107"/>
      <c r="FF18" s="107"/>
      <c r="FP18" s="107"/>
      <c r="FZ18" s="107"/>
      <c r="GJ18" s="107"/>
      <c r="GT18" s="107"/>
      <c r="HD18" s="107"/>
    </row>
    <row xmlns:x14ac="http://schemas.microsoft.com/office/spreadsheetml/2009/9/ac" r="19" s="3" customFormat="true" x14ac:dyDescent="0.25">
      <c r="A19" s="368" t="str">
        <f ca="true">IF(ISBLANK('Data Summary'!A21),"",'Data Summary'!A21)</f>
        <v/>
      </c>
      <c r="B19" s="107"/>
      <c r="L19" s="107"/>
      <c r="V19" s="107"/>
      <c r="AF19" s="107"/>
      <c r="AP19" s="107"/>
      <c r="AZ19" s="107"/>
      <c r="BJ19" s="107"/>
      <c r="BT19" s="107"/>
      <c r="CD19" s="107"/>
      <c r="CN19" s="107"/>
      <c r="CX19" s="107"/>
      <c r="DH19" s="107"/>
      <c r="DR19" s="107"/>
      <c r="EB19" s="107"/>
      <c r="EL19" s="107"/>
      <c r="EV19" s="107"/>
      <c r="FF19" s="107"/>
      <c r="FP19" s="107"/>
      <c r="FZ19" s="107"/>
      <c r="GJ19" s="107"/>
      <c r="GT19" s="107"/>
      <c r="HD19" s="107"/>
    </row>
    <row xmlns:x14ac="http://schemas.microsoft.com/office/spreadsheetml/2009/9/ac" r="20" s="3" customFormat="true" x14ac:dyDescent="0.25">
      <c r="A20" s="368" t="str">
        <f ca="true">IF(ISBLANK('Data Summary'!A22),"",'Data Summary'!A22)</f>
        <v/>
      </c>
      <c r="B20" s="107"/>
      <c r="L20" s="107"/>
      <c r="V20" s="107"/>
      <c r="AF20" s="107"/>
      <c r="AP20" s="107"/>
      <c r="AZ20" s="107"/>
      <c r="BJ20" s="107"/>
      <c r="BT20" s="107"/>
      <c r="CD20" s="107"/>
      <c r="CN20" s="107"/>
      <c r="CX20" s="107"/>
      <c r="DH20" s="107"/>
      <c r="DR20" s="107"/>
      <c r="EB20" s="107"/>
      <c r="EL20" s="107"/>
      <c r="EV20" s="107"/>
      <c r="FF20" s="107"/>
      <c r="FP20" s="107"/>
      <c r="FZ20" s="107"/>
      <c r="GJ20" s="107"/>
      <c r="GT20" s="107"/>
      <c r="HD20" s="107"/>
    </row>
    <row xmlns:x14ac="http://schemas.microsoft.com/office/spreadsheetml/2009/9/ac" r="21" s="3" customFormat="true" x14ac:dyDescent="0.25">
      <c r="A21" s="368" t="str">
        <f ca="true">IF(ISBLANK('Data Summary'!A23),"",'Data Summary'!A23)</f>
        <v/>
      </c>
      <c r="B21" s="107"/>
      <c r="L21" s="107"/>
      <c r="V21" s="107"/>
      <c r="AF21" s="107"/>
      <c r="AP21" s="107"/>
      <c r="AZ21" s="107"/>
      <c r="BJ21" s="107"/>
      <c r="BT21" s="107"/>
      <c r="CD21" s="107"/>
      <c r="CN21" s="107"/>
      <c r="CX21" s="107"/>
      <c r="DH21" s="107"/>
      <c r="DR21" s="107"/>
      <c r="EB21" s="107"/>
      <c r="EL21" s="107"/>
      <c r="EV21" s="107"/>
      <c r="FF21" s="107"/>
      <c r="FP21" s="107"/>
      <c r="FZ21" s="107"/>
      <c r="GJ21" s="107"/>
      <c r="GT21" s="107"/>
      <c r="HD21" s="107"/>
    </row>
    <row xmlns:x14ac="http://schemas.microsoft.com/office/spreadsheetml/2009/9/ac" r="22" s="3" customFormat="true" x14ac:dyDescent="0.25">
      <c r="A22" s="368" t="str">
        <f ca="true">IF(ISBLANK('Data Summary'!A24),"",'Data Summary'!A24)</f>
        <v/>
      </c>
      <c r="B22" s="107"/>
      <c r="L22" s="107"/>
      <c r="V22" s="107"/>
      <c r="AF22" s="107"/>
      <c r="AP22" s="107"/>
      <c r="AZ22" s="107"/>
      <c r="BJ22" s="107"/>
      <c r="BT22" s="107"/>
      <c r="CD22" s="107"/>
      <c r="CN22" s="107"/>
      <c r="CX22" s="107"/>
      <c r="DH22" s="107"/>
      <c r="DR22" s="107"/>
      <c r="EB22" s="107"/>
      <c r="EL22" s="107"/>
      <c r="EV22" s="107"/>
      <c r="FF22" s="107"/>
      <c r="FP22" s="107"/>
      <c r="FZ22" s="107"/>
      <c r="GJ22" s="107"/>
      <c r="GT22" s="107"/>
      <c r="HD22" s="107"/>
    </row>
    <row xmlns:x14ac="http://schemas.microsoft.com/office/spreadsheetml/2009/9/ac" r="23" s="3" customFormat="true" x14ac:dyDescent="0.25">
      <c r="A23" s="368" t="str">
        <f ca="true">IF(ISBLANK('Data Summary'!A25),"",'Data Summary'!A25)</f>
        <v/>
      </c>
      <c r="B23" s="107"/>
      <c r="L23" s="107"/>
      <c r="V23" s="107"/>
      <c r="AF23" s="107"/>
      <c r="AP23" s="107"/>
      <c r="AZ23" s="107"/>
      <c r="BJ23" s="107"/>
      <c r="BT23" s="107"/>
      <c r="CD23" s="107"/>
      <c r="CN23" s="107"/>
      <c r="CX23" s="107"/>
      <c r="DH23" s="107"/>
      <c r="DR23" s="107"/>
      <c r="EB23" s="107"/>
      <c r="EL23" s="107"/>
      <c r="EV23" s="107"/>
      <c r="FF23" s="107"/>
      <c r="FP23" s="107"/>
      <c r="FZ23" s="107"/>
      <c r="GJ23" s="107"/>
      <c r="GT23" s="107"/>
      <c r="HD23" s="107"/>
    </row>
    <row xmlns:x14ac="http://schemas.microsoft.com/office/spreadsheetml/2009/9/ac" r="24" s="3" customFormat="true" x14ac:dyDescent="0.25">
      <c r="A24" s="368" t="str">
        <f ca="true">IF(ISBLANK('Data Summary'!A26),"",'Data Summary'!A26)</f>
        <v/>
      </c>
      <c r="B24" s="107"/>
      <c r="L24" s="107"/>
      <c r="V24" s="107"/>
      <c r="AF24" s="107"/>
      <c r="AP24" s="107"/>
      <c r="AZ24" s="107"/>
      <c r="BJ24" s="107"/>
      <c r="BT24" s="107"/>
      <c r="CD24" s="107"/>
      <c r="CN24" s="107"/>
      <c r="CX24" s="107"/>
      <c r="DH24" s="107"/>
      <c r="DR24" s="107"/>
      <c r="EB24" s="107"/>
      <c r="EL24" s="107"/>
      <c r="EV24" s="107"/>
      <c r="FF24" s="107"/>
      <c r="FP24" s="107"/>
      <c r="FZ24" s="107"/>
      <c r="GJ24" s="107"/>
      <c r="GT24" s="107"/>
      <c r="HD24" s="107"/>
    </row>
    <row xmlns:x14ac="http://schemas.microsoft.com/office/spreadsheetml/2009/9/ac" r="25" s="3" customFormat="true" x14ac:dyDescent="0.25">
      <c r="A25" s="368" t="str">
        <f ca="true">IF(ISBLANK('Data Summary'!A27),"",'Data Summary'!A27)</f>
        <v/>
      </c>
      <c r="B25" s="107"/>
      <c r="L25" s="107"/>
      <c r="V25" s="107"/>
      <c r="AF25" s="107"/>
      <c r="AP25" s="107"/>
      <c r="AZ25" s="107"/>
      <c r="BJ25" s="107"/>
      <c r="BT25" s="107"/>
      <c r="CD25" s="107"/>
      <c r="CN25" s="107"/>
      <c r="CX25" s="107"/>
      <c r="DH25" s="107"/>
      <c r="DR25" s="107"/>
      <c r="EB25" s="107"/>
      <c r="EL25" s="107"/>
      <c r="EV25" s="107"/>
      <c r="FF25" s="107"/>
      <c r="FP25" s="107"/>
      <c r="FZ25" s="107"/>
      <c r="GJ25" s="107"/>
      <c r="GT25" s="107"/>
      <c r="HD25" s="107"/>
    </row>
    <row xmlns:x14ac="http://schemas.microsoft.com/office/spreadsheetml/2009/9/ac" r="26" s="3" customFormat="true" x14ac:dyDescent="0.25">
      <c r="A26" s="368" t="str">
        <f ca="true">IF(ISBLANK('Data Summary'!A28),"",'Data Summary'!A28)</f>
        <v/>
      </c>
      <c r="B26" s="107"/>
      <c r="L26" s="107"/>
      <c r="V26" s="107"/>
      <c r="AF26" s="107"/>
      <c r="AP26" s="107"/>
      <c r="AZ26" s="107"/>
      <c r="BJ26" s="107"/>
      <c r="BT26" s="107"/>
      <c r="CD26" s="107"/>
      <c r="CN26" s="107"/>
      <c r="CX26" s="107"/>
      <c r="DH26" s="107"/>
      <c r="DR26" s="107"/>
      <c r="EB26" s="107"/>
      <c r="EL26" s="107"/>
      <c r="EV26" s="107"/>
      <c r="FF26" s="107"/>
      <c r="FP26" s="107"/>
      <c r="FZ26" s="107"/>
      <c r="GJ26" s="107"/>
      <c r="GT26" s="107"/>
      <c r="HD26" s="107"/>
    </row>
    <row xmlns:x14ac="http://schemas.microsoft.com/office/spreadsheetml/2009/9/ac" r="27" s="3" customFormat="true" x14ac:dyDescent="0.25">
      <c r="A27" s="368" t="str">
        <f ca="true">IF(ISBLANK('Data Summary'!A29),"",'Data Summary'!A29)</f>
        <v/>
      </c>
      <c r="B27" s="107"/>
      <c r="L27" s="107"/>
      <c r="V27" s="107"/>
      <c r="AF27" s="107"/>
      <c r="AP27" s="107"/>
      <c r="AZ27" s="107"/>
      <c r="BJ27" s="107"/>
      <c r="BT27" s="107"/>
      <c r="CD27" s="107"/>
      <c r="CN27" s="107"/>
      <c r="CX27" s="107"/>
      <c r="DH27" s="107"/>
      <c r="DR27" s="107"/>
      <c r="EB27" s="107"/>
      <c r="EL27" s="107"/>
      <c r="EV27" s="107"/>
      <c r="FF27" s="107"/>
      <c r="FP27" s="107"/>
      <c r="FZ27" s="107"/>
      <c r="GJ27" s="107"/>
      <c r="GT27" s="107"/>
      <c r="HD27" s="107"/>
    </row>
    <row xmlns:x14ac="http://schemas.microsoft.com/office/spreadsheetml/2009/9/ac" r="28" s="3" customFormat="true" x14ac:dyDescent="0.25">
      <c r="A28" s="368" t="str">
        <f ca="true">IF(ISBLANK('Data Summary'!A30),"",'Data Summary'!A30)</f>
        <v/>
      </c>
      <c r="B28" s="107"/>
      <c r="L28" s="107"/>
      <c r="V28" s="107"/>
      <c r="AF28" s="107"/>
      <c r="AP28" s="107"/>
      <c r="AZ28" s="107"/>
      <c r="BJ28" s="107"/>
      <c r="BT28" s="107"/>
      <c r="CD28" s="107"/>
      <c r="CN28" s="107"/>
      <c r="CX28" s="107"/>
      <c r="DH28" s="107"/>
      <c r="DR28" s="107"/>
      <c r="EB28" s="107"/>
      <c r="EL28" s="107"/>
      <c r="EV28" s="107"/>
      <c r="FF28" s="107"/>
      <c r="FP28" s="107"/>
      <c r="FZ28" s="107"/>
      <c r="GJ28" s="107"/>
      <c r="GT28" s="107"/>
      <c r="HD28" s="107"/>
    </row>
    <row xmlns:x14ac="http://schemas.microsoft.com/office/spreadsheetml/2009/9/ac" r="29" s="3" customFormat="true" x14ac:dyDescent="0.25">
      <c r="A29" s="368" t="str">
        <f ca="true">IF(ISBLANK('Data Summary'!A31),"",'Data Summary'!A31)</f>
        <v/>
      </c>
      <c r="B29" s="107"/>
      <c r="L29" s="107"/>
      <c r="V29" s="107"/>
      <c r="AF29" s="107"/>
      <c r="AP29" s="107"/>
      <c r="AZ29" s="107"/>
      <c r="BJ29" s="107"/>
      <c r="BT29" s="107"/>
      <c r="CD29" s="107"/>
      <c r="CN29" s="107"/>
      <c r="CX29" s="107"/>
      <c r="DH29" s="107"/>
      <c r="DR29" s="107"/>
      <c r="EB29" s="107"/>
      <c r="EL29" s="107"/>
      <c r="EV29" s="107"/>
      <c r="FF29" s="107"/>
      <c r="FP29" s="107"/>
      <c r="FZ29" s="107"/>
      <c r="GJ29" s="107"/>
      <c r="GT29" s="107"/>
      <c r="HD29" s="107"/>
    </row>
    <row xmlns:x14ac="http://schemas.microsoft.com/office/spreadsheetml/2009/9/ac" r="30" s="3" customFormat="true" x14ac:dyDescent="0.25">
      <c r="A30" s="368" t="str">
        <f ca="true">IF(ISBLANK('Data Summary'!A32),"",'Data Summary'!A32)</f>
        <v/>
      </c>
      <c r="B30" s="107"/>
      <c r="L30" s="107"/>
      <c r="V30" s="107"/>
      <c r="AF30" s="107"/>
      <c r="AP30" s="107"/>
      <c r="AZ30" s="107"/>
      <c r="BJ30" s="107"/>
      <c r="BT30" s="107"/>
      <c r="CD30" s="107"/>
      <c r="CN30" s="107"/>
      <c r="CX30" s="107"/>
      <c r="DH30" s="107"/>
      <c r="DR30" s="107"/>
      <c r="EB30" s="107"/>
      <c r="EL30" s="107"/>
      <c r="EV30" s="107"/>
      <c r="FF30" s="107"/>
      <c r="FP30" s="107"/>
      <c r="FZ30" s="107"/>
      <c r="GJ30" s="107"/>
      <c r="GT30" s="107"/>
      <c r="HD30" s="107"/>
    </row>
    <row xmlns:x14ac="http://schemas.microsoft.com/office/spreadsheetml/2009/9/ac" r="31" s="3" customFormat="true" x14ac:dyDescent="0.25">
      <c r="A31" s="368" t="str">
        <f ca="true">IF(ISBLANK('Data Summary'!A33),"",'Data Summary'!A33)</f>
        <v/>
      </c>
      <c r="B31" s="107"/>
      <c r="L31" s="107"/>
      <c r="V31" s="107"/>
      <c r="AF31" s="107"/>
      <c r="AP31" s="107"/>
      <c r="AZ31" s="107"/>
      <c r="BJ31" s="107"/>
      <c r="BT31" s="107"/>
      <c r="CD31" s="107"/>
      <c r="CN31" s="107"/>
      <c r="CX31" s="107"/>
      <c r="DH31" s="107"/>
      <c r="DR31" s="107"/>
      <c r="EB31" s="107"/>
      <c r="EL31" s="107"/>
      <c r="EV31" s="107"/>
      <c r="FF31" s="107"/>
      <c r="FP31" s="107"/>
      <c r="FZ31" s="107"/>
      <c r="GJ31" s="107"/>
      <c r="GT31" s="107"/>
      <c r="HD31" s="107"/>
    </row>
    <row xmlns:x14ac="http://schemas.microsoft.com/office/spreadsheetml/2009/9/ac" r="32" s="3" customFormat="true" x14ac:dyDescent="0.25">
      <c r="A32" s="368"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row>
    <row xmlns:x14ac="http://schemas.microsoft.com/office/spreadsheetml/2009/9/ac" r="33" s="3" customFormat="true" x14ac:dyDescent="0.25">
      <c r="A33" s="368"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row>
    <row xmlns:x14ac="http://schemas.microsoft.com/office/spreadsheetml/2009/9/ac" r="34" s="3" customFormat="true" x14ac:dyDescent="0.25">
      <c r="A34" s="368"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68"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68"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68"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68"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68"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68"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68"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68"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68"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68"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68"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68"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68"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68"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68"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68"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68"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68"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68"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68"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68"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68"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68"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68"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68"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68"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68"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68"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68"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68"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68"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68"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68"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68"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68"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68"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68"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68"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68"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68"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68"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68"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68"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68"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68"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68"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68"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68"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68"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68"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68"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68"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68"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68"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68"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68"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68"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68"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68"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68"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68"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68"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68"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68"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68"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68"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68"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68"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68"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68"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68"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68"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68"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68"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68"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68"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68"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68"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68"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68"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68"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68"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68"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68"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68"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68"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68"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68"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68"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68"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68"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68"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68"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68"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68"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68"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68"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68"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68"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68"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68"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68"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68"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68"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68"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68"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68"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68"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68"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68"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68"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68"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68"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68"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68"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68"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68"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row>
  </sheetData>
  <mergeCells count="5">
    <mergeCell ref="C10:I10"/>
    <mergeCell ref="AG10:AM10"/>
    <mergeCell ref="A2:A3"/>
    <mergeCell ref="M10:S10"/>
    <mergeCell ref="W10:AC10"/>
  </mergeCells>
  <hyperlinks>
    <hyperlink ref="A4" location="myrangeH0" display="myrangeH0"/>
    <hyperlink ref="A5" location="myrangeH1" display="myrangeH1"/>
    <hyperlink ref="A6" location="myrangeH2" display="myrangeH2"/>
    <hyperlink ref="A7" location="myrangeH3" display="myrangeH3"/>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Turks and Caicos</v>
      </c>
      <c r="C2" s="92"/>
      <c r="D2" s="93"/>
      <c r="E2" s="93"/>
      <c r="F2" s="93"/>
      <c r="G2" s="94"/>
    </row>
    <row xmlns:x14ac="http://schemas.microsoft.com/office/spreadsheetml/2009/9/ac" r="3" x14ac:dyDescent="0.2">
      <c r="B3" s="550" t="s">
        <v>180</v>
      </c>
      <c r="C3" s="550"/>
      <c r="D3" s="550"/>
      <c r="E3" s="550"/>
      <c r="F3" s="550"/>
      <c r="G3" s="551"/>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57">
        <v>2000</v>
      </c>
      <c r="C5" s="901">
        <v>4059</v>
      </c>
      <c r="D5" s="902">
        <v>84.550003051757813</v>
      </c>
      <c r="E5" s="903">
        <v>714</v>
      </c>
      <c r="F5" s="904">
        <v>1981</v>
      </c>
      <c r="G5" s="905">
        <v>1364</v>
      </c>
    </row>
    <row xmlns:x14ac="http://schemas.microsoft.com/office/spreadsheetml/2009/9/ac" r="6" x14ac:dyDescent="0.2">
      <c r="B6" s="763">
        <v>2001</v>
      </c>
      <c r="C6" s="906">
        <v>4188</v>
      </c>
      <c r="D6" s="907">
        <v>85.36199951171875</v>
      </c>
      <c r="E6" s="908">
        <v>718</v>
      </c>
      <c r="F6" s="909">
        <v>2032</v>
      </c>
      <c r="G6" s="910">
        <v>1438</v>
      </c>
    </row>
    <row xmlns:x14ac="http://schemas.microsoft.com/office/spreadsheetml/2009/9/ac" r="7" x14ac:dyDescent="0.2">
      <c r="B7" s="769">
        <v>2002</v>
      </c>
      <c r="C7" s="911">
        <v>4328</v>
      </c>
      <c r="D7" s="912">
        <v>86.006996154785156</v>
      </c>
      <c r="E7" s="913">
        <v>746</v>
      </c>
      <c r="F7" s="914">
        <v>2063</v>
      </c>
      <c r="G7" s="915">
        <v>1519</v>
      </c>
    </row>
    <row xmlns:x14ac="http://schemas.microsoft.com/office/spreadsheetml/2009/9/ac" r="8" x14ac:dyDescent="0.2">
      <c r="B8" s="775">
        <v>2003</v>
      </c>
      <c r="C8" s="916">
        <v>4507</v>
      </c>
      <c r="D8" s="917">
        <v>86.608001708984375</v>
      </c>
      <c r="E8" s="918">
        <v>794</v>
      </c>
      <c r="F8" s="919">
        <v>2109</v>
      </c>
      <c r="G8" s="920">
        <v>1604</v>
      </c>
    </row>
    <row xmlns:x14ac="http://schemas.microsoft.com/office/spreadsheetml/2009/9/ac" r="9" x14ac:dyDescent="0.2">
      <c r="B9" s="781">
        <v>2004</v>
      </c>
      <c r="C9" s="921">
        <v>4675</v>
      </c>
      <c r="D9" s="922">
        <v>87.187995910644531</v>
      </c>
      <c r="E9" s="923">
        <v>837</v>
      </c>
      <c r="F9" s="924">
        <v>2206</v>
      </c>
      <c r="G9" s="925">
        <v>1632</v>
      </c>
    </row>
    <row xmlns:x14ac="http://schemas.microsoft.com/office/spreadsheetml/2009/9/ac" r="10" x14ac:dyDescent="0.2">
      <c r="B10" s="787">
        <v>2005</v>
      </c>
      <c r="C10" s="926">
        <v>4847</v>
      </c>
      <c r="D10" s="927">
        <v>87.7449951171875</v>
      </c>
      <c r="E10" s="928">
        <v>884</v>
      </c>
      <c r="F10" s="929">
        <v>2326</v>
      </c>
      <c r="G10" s="930">
        <v>1637</v>
      </c>
    </row>
    <row xmlns:x14ac="http://schemas.microsoft.com/office/spreadsheetml/2009/9/ac" r="11" x14ac:dyDescent="0.2">
      <c r="B11" s="793">
        <v>2006</v>
      </c>
      <c r="C11" s="931">
        <v>5036</v>
      </c>
      <c r="D11" s="932">
        <v>88.280998229980469</v>
      </c>
      <c r="E11" s="933">
        <v>926</v>
      </c>
      <c r="F11" s="934">
        <v>2464</v>
      </c>
      <c r="G11" s="935">
        <v>1646</v>
      </c>
    </row>
    <row xmlns:x14ac="http://schemas.microsoft.com/office/spreadsheetml/2009/9/ac" r="12" x14ac:dyDescent="0.2">
      <c r="B12" s="799">
        <v>2007</v>
      </c>
      <c r="C12" s="936">
        <v>5212</v>
      </c>
      <c r="D12" s="937">
        <v>88.7969970703125</v>
      </c>
      <c r="E12" s="938">
        <v>925</v>
      </c>
      <c r="F12" s="939">
        <v>2593</v>
      </c>
      <c r="G12" s="940">
        <v>1694</v>
      </c>
    </row>
    <row xmlns:x14ac="http://schemas.microsoft.com/office/spreadsheetml/2009/9/ac" r="13" x14ac:dyDescent="0.2">
      <c r="B13" s="805">
        <v>2008</v>
      </c>
      <c r="C13" s="941">
        <v>5376</v>
      </c>
      <c r="D13" s="942">
        <v>89.293998718261719</v>
      </c>
      <c r="E13" s="943">
        <v>893</v>
      </c>
      <c r="F13" s="944">
        <v>2707</v>
      </c>
      <c r="G13" s="945">
        <v>1776</v>
      </c>
    </row>
    <row xmlns:x14ac="http://schemas.microsoft.com/office/spreadsheetml/2009/9/ac" r="14" x14ac:dyDescent="0.2">
      <c r="B14" s="811">
        <v>2009</v>
      </c>
      <c r="C14" s="946">
        <v>5552</v>
      </c>
      <c r="D14" s="947">
        <v>89.770004272460938</v>
      </c>
      <c r="E14" s="948">
        <v>866</v>
      </c>
      <c r="F14" s="949">
        <v>2763</v>
      </c>
      <c r="G14" s="950">
        <v>1923</v>
      </c>
    </row>
    <row xmlns:x14ac="http://schemas.microsoft.com/office/spreadsheetml/2009/9/ac" r="15" x14ac:dyDescent="0.2">
      <c r="B15" s="817">
        <v>2010</v>
      </c>
      <c r="C15" s="951">
        <v>5705</v>
      </c>
      <c r="D15" s="952">
        <v>90.227996826171875</v>
      </c>
      <c r="E15" s="953">
        <v>847</v>
      </c>
      <c r="F15" s="954">
        <v>2774</v>
      </c>
      <c r="G15" s="955">
        <v>2084</v>
      </c>
    </row>
    <row xmlns:x14ac="http://schemas.microsoft.com/office/spreadsheetml/2009/9/ac" r="16" x14ac:dyDescent="0.2">
      <c r="B16" s="823">
        <v>2011</v>
      </c>
      <c r="C16" s="956">
        <v>5840</v>
      </c>
      <c r="D16" s="957">
        <v>90.667999267578125</v>
      </c>
      <c r="E16" s="958">
        <v>849</v>
      </c>
      <c r="F16" s="959">
        <v>2749</v>
      </c>
      <c r="G16" s="960">
        <v>2242</v>
      </c>
    </row>
    <row xmlns:x14ac="http://schemas.microsoft.com/office/spreadsheetml/2009/9/ac" r="17" x14ac:dyDescent="0.2">
      <c r="B17" s="829">
        <v>2012</v>
      </c>
      <c r="C17" s="961">
        <v>5942</v>
      </c>
      <c r="D17" s="962">
        <v>91.089996337890625</v>
      </c>
      <c r="E17" s="963">
        <v>883</v>
      </c>
      <c r="F17" s="964">
        <v>2694</v>
      </c>
      <c r="G17" s="965">
        <v>2365</v>
      </c>
    </row>
    <row xmlns:x14ac="http://schemas.microsoft.com/office/spreadsheetml/2009/9/ac" r="18" x14ac:dyDescent="0.2">
      <c r="B18" s="835">
        <v>2013</v>
      </c>
      <c r="C18" s="966">
        <v>6054</v>
      </c>
      <c r="D18" s="967">
        <v>91.483001708984375</v>
      </c>
      <c r="E18" s="968">
        <v>937</v>
      </c>
      <c r="F18" s="969">
        <v>2699</v>
      </c>
      <c r="G18" s="970">
        <v>2418</v>
      </c>
    </row>
    <row xmlns:x14ac="http://schemas.microsoft.com/office/spreadsheetml/2009/9/ac" r="19" x14ac:dyDescent="0.2">
      <c r="B19" s="841">
        <v>2014</v>
      </c>
      <c r="C19" s="971">
        <v>6129</v>
      </c>
      <c r="D19" s="972">
        <v>91.851005554199219</v>
      </c>
      <c r="E19" s="973">
        <v>954</v>
      </c>
      <c r="F19" s="974">
        <v>2720</v>
      </c>
      <c r="G19" s="975">
        <v>2455</v>
      </c>
    </row>
    <row xmlns:x14ac="http://schemas.microsoft.com/office/spreadsheetml/2009/9/ac" r="20" x14ac:dyDescent="0.2">
      <c r="B20" s="847">
        <v>2015</v>
      </c>
      <c r="C20" s="976">
        <v>6157</v>
      </c>
      <c r="D20" s="977">
        <v>92.194999694824219</v>
      </c>
      <c r="E20" s="978">
        <v>928</v>
      </c>
      <c r="F20" s="979">
        <v>2763</v>
      </c>
      <c r="G20" s="980">
        <v>2466</v>
      </c>
    </row>
    <row xmlns:x14ac="http://schemas.microsoft.com/office/spreadsheetml/2009/9/ac" r="21" x14ac:dyDescent="0.2">
      <c r="B21" s="853">
        <v>2016</v>
      </c>
      <c r="C21" s="981">
        <v>6131</v>
      </c>
      <c r="D21" s="982">
        <v>92.516998291015625</v>
      </c>
      <c r="E21" s="983">
        <v>830</v>
      </c>
      <c r="F21" s="984">
        <v>2835</v>
      </c>
      <c r="G21" s="985">
        <v>2466</v>
      </c>
    </row>
    <row xmlns:x14ac="http://schemas.microsoft.com/office/spreadsheetml/2009/9/ac" r="22" x14ac:dyDescent="0.2">
      <c r="B22" s="859">
        <v>2017</v>
      </c>
      <c r="C22" s="986">
        <v>6134</v>
      </c>
      <c r="D22" s="987">
        <v>92.817001342773438</v>
      </c>
      <c r="E22" s="988">
        <v>806</v>
      </c>
      <c r="F22" s="989">
        <v>2884</v>
      </c>
      <c r="G22" s="990">
        <v>2444</v>
      </c>
    </row>
    <row xmlns:x14ac="http://schemas.microsoft.com/office/spreadsheetml/2009/9/ac" r="23" x14ac:dyDescent="0.2">
      <c r="B23" s="865">
        <v>2018</v>
      </c>
      <c r="C23" s="991">
        <v>6165</v>
      </c>
      <c r="D23" s="992">
        <v>93.097999572753906</v>
      </c>
      <c r="E23" s="993">
        <v>877</v>
      </c>
      <c r="F23" s="994">
        <v>2857</v>
      </c>
      <c r="G23" s="995">
        <v>2431</v>
      </c>
    </row>
    <row xmlns:x14ac="http://schemas.microsoft.com/office/spreadsheetml/2009/9/ac" r="24" x14ac:dyDescent="0.2">
      <c r="B24" s="871">
        <v>2019</v>
      </c>
      <c r="C24" s="996">
        <v>6190</v>
      </c>
      <c r="D24" s="997">
        <v>93.360000610351563</v>
      </c>
      <c r="E24" s="998">
        <v>902</v>
      </c>
      <c r="F24" s="999">
        <v>2863</v>
      </c>
      <c r="G24" s="1000">
        <v>2425</v>
      </c>
    </row>
    <row xmlns:x14ac="http://schemas.microsoft.com/office/spreadsheetml/2009/9/ac" r="25" x14ac:dyDescent="0.2">
      <c r="B25" s="877">
        <v>2020</v>
      </c>
      <c r="C25" s="1001">
        <v>6243</v>
      </c>
      <c r="D25" s="1002">
        <v>93.605003356933594</v>
      </c>
      <c r="E25" s="1003">
        <v>932</v>
      </c>
      <c r="F25" s="1004">
        <v>2854</v>
      </c>
      <c r="G25" s="1005">
        <v>2457</v>
      </c>
    </row>
    <row xmlns:x14ac="http://schemas.microsoft.com/office/spreadsheetml/2009/9/ac" r="26" x14ac:dyDescent="0.2">
      <c r="B26" s="883">
        <v>2021</v>
      </c>
      <c r="C26" s="1006">
        <v>6302</v>
      </c>
      <c r="D26" s="1007">
        <v>93.833999633789063</v>
      </c>
      <c r="E26" s="1008">
        <v>983</v>
      </c>
      <c r="F26" s="1009">
        <v>2804</v>
      </c>
      <c r="G26" s="1010">
        <v>2515</v>
      </c>
    </row>
    <row xmlns:x14ac="http://schemas.microsoft.com/office/spreadsheetml/2009/9/ac" r="27" x14ac:dyDescent="0.2">
      <c r="B27" s="889">
        <v>2022</v>
      </c>
      <c r="C27" s="890">
        <v>6392</v>
      </c>
      <c r="D27" s="891">
        <v>94.0469970703125</v>
      </c>
      <c r="E27" s="892">
        <v>1042</v>
      </c>
      <c r="F27" s="893">
        <v>2780</v>
      </c>
      <c r="G27" s="894">
        <v>2570</v>
      </c>
    </row>
    <row xmlns:x14ac="http://schemas.microsoft.com/office/spreadsheetml/2009/9/ac" r="28" x14ac:dyDescent="0.2">
      <c r="B28" s="895">
        <v>2023</v>
      </c>
      <c r="C28" s="896">
        <v>6465</v>
      </c>
      <c r="D28" s="897">
        <v>94.247001647949219</v>
      </c>
      <c r="E28" s="898">
        <v>1074</v>
      </c>
      <c r="F28" s="899">
        <v>2789</v>
      </c>
      <c r="G28" s="900">
        <v>2602</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79"/>
      <c r="D35" s="178"/>
      <c r="E35" s="180"/>
      <c r="F35" s="181"/>
      <c r="G35" s="182"/>
    </row>
    <row xmlns:x14ac="http://schemas.microsoft.com/office/spreadsheetml/2009/9/ac" r="36" ht="14.25" x14ac:dyDescent="0.2">
      <c r="B36" s="99" t="s">
        <v>182</v>
      </c>
      <c r="G36" s="97"/>
    </row>
    <row xmlns:x14ac="http://schemas.microsoft.com/office/spreadsheetml/2009/9/ac" r="37" ht="14.25" x14ac:dyDescent="0.2">
      <c r="B37" s="99" t="s">
        <v>207</v>
      </c>
    </row>
    <row xmlns:x14ac="http://schemas.microsoft.com/office/spreadsheetml/2009/9/ac" r="38" ht="14.25" x14ac:dyDescent="0.2">
      <c r="B38" s="99" t="s">
        <v>236</v>
      </c>
    </row>
    <row xmlns:x14ac="http://schemas.microsoft.com/office/spreadsheetml/2009/9/ac" r="39" x14ac:dyDescent="0.2">
      <c r="B39" s="391" t="s">
        <v>230</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DC62A-9061-4289-B428-F472478A46A3}">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3" customWidth="true"/>
  </cols>
  <sheetData>
    <row xmlns:x14ac="http://schemas.microsoft.com/office/spreadsheetml/2009/9/ac" r="2" ht="33" customHeight="true" x14ac:dyDescent="0.25">
      <c r="B2" s="552" t="s">
        <v>215</v>
      </c>
      <c r="C2" s="552"/>
    </row>
    <row xmlns:x14ac="http://schemas.microsoft.com/office/spreadsheetml/2009/9/ac" r="3" ht="6" customHeight="true" x14ac:dyDescent="0.25">
      <c r="B3" s="352"/>
    </row>
    <row xmlns:x14ac="http://schemas.microsoft.com/office/spreadsheetml/2009/9/ac" r="4" ht="30" customHeight="true" x14ac:dyDescent="0.25">
      <c r="B4" s="354" t="s">
        <v>216</v>
      </c>
      <c r="C4" s="355" t="s">
        <v>217</v>
      </c>
    </row>
    <row xmlns:x14ac="http://schemas.microsoft.com/office/spreadsheetml/2009/9/ac" r="5" ht="30" customHeight="true" x14ac:dyDescent="0.25">
      <c r="B5" s="354" t="s">
        <v>48</v>
      </c>
      <c r="C5" s="355" t="s">
        <v>218</v>
      </c>
    </row>
    <row xmlns:x14ac="http://schemas.microsoft.com/office/spreadsheetml/2009/9/ac" r="6" ht="30" customHeight="true" x14ac:dyDescent="0.25">
      <c r="B6" s="354" t="s">
        <v>219</v>
      </c>
      <c r="C6" s="355" t="s">
        <v>220</v>
      </c>
    </row>
    <row xmlns:x14ac="http://schemas.microsoft.com/office/spreadsheetml/2009/9/ac" r="7" ht="30" customHeight="true" x14ac:dyDescent="0.25">
      <c r="B7" s="354" t="s">
        <v>221</v>
      </c>
      <c r="C7" s="355" t="s">
        <v>222</v>
      </c>
    </row>
    <row xmlns:x14ac="http://schemas.microsoft.com/office/spreadsheetml/2009/9/ac" r="8" ht="30" customHeight="true" x14ac:dyDescent="0.25">
      <c r="B8" s="354" t="s">
        <v>145</v>
      </c>
      <c r="C8" s="355" t="s">
        <v>223</v>
      </c>
    </row>
    <row xmlns:x14ac="http://schemas.microsoft.com/office/spreadsheetml/2009/9/ac" r="9" ht="30" customHeight="true" x14ac:dyDescent="0.25">
      <c r="B9" s="354" t="s">
        <v>224</v>
      </c>
      <c r="C9" s="355" t="s">
        <v>225</v>
      </c>
    </row>
    <row xmlns:x14ac="http://schemas.microsoft.com/office/spreadsheetml/2009/9/ac" r="10" ht="30" customHeight="true" x14ac:dyDescent="0.25">
      <c r="B10" s="354" t="s">
        <v>149</v>
      </c>
      <c r="C10" s="355" t="s">
        <v>226</v>
      </c>
    </row>
    <row xmlns:x14ac="http://schemas.microsoft.com/office/spreadsheetml/2009/9/ac" r="11" s="358" customFormat="true" ht="6.75" customHeight="true" x14ac:dyDescent="0.25">
      <c r="B11" s="356"/>
      <c r="C11" s="357"/>
    </row>
    <row xmlns:x14ac="http://schemas.microsoft.com/office/spreadsheetml/2009/9/ac" r="12" s="360" customFormat="true" ht="11.25" x14ac:dyDescent="0.2">
      <c r="B12" s="359" t="s">
        <v>227</v>
      </c>
    </row>
    <row xmlns:x14ac="http://schemas.microsoft.com/office/spreadsheetml/2009/9/ac" r="13" x14ac:dyDescent="0.25">
      <c r="B13" s="359" t="s">
        <v>231</v>
      </c>
    </row>
    <row xmlns:x14ac="http://schemas.microsoft.com/office/spreadsheetml/2009/9/ac" r="14" x14ac:dyDescent="0.25">
      <c r="B14" s="361" t="s">
        <v>228</v>
      </c>
    </row>
    <row xmlns:x14ac="http://schemas.microsoft.com/office/spreadsheetml/2009/9/ac" r="15" ht="76.5" customHeight="true" x14ac:dyDescent="0.25">
      <c r="B15" s="553" t="s">
        <v>229</v>
      </c>
      <c r="C15" s="553"/>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D35D4-A238-4DA1-AF15-DA99E4FC5B6D}">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5" customWidth="true"/>
    <col min="2" max="2" width="12.375" style="555" customWidth="true"/>
    <col min="3" max="8" width="9" style="555" customWidth="true"/>
    <col min="9" max="9" width="12.375" style="555" customWidth="true"/>
    <col min="10" max="15" width="9" style="555" customWidth="true"/>
    <col min="16" max="16" width="12.375" style="555" customWidth="true"/>
    <col min="17" max="22" width="9" style="555" customWidth="true"/>
    <col min="23" max="38" width="9" style="555"/>
    <col min="39" max="16384" width="9" style="563"/>
  </cols>
  <sheetData>
    <row xmlns:x14ac="http://schemas.microsoft.com/office/spreadsheetml/2009/9/ac" r="1" s="555" customFormat="true" x14ac:dyDescent="0.2">
      <c r="A1" s="554" t="s">
        <v>151</v>
      </c>
      <c r="B1" s="554"/>
      <c r="C1" s="554"/>
      <c r="D1" s="554"/>
      <c r="E1" s="554"/>
      <c r="F1" s="554"/>
      <c r="G1" s="554"/>
      <c r="H1" s="554"/>
      <c r="I1" s="554"/>
      <c r="J1" s="554"/>
      <c r="K1" s="554"/>
      <c r="L1" s="554"/>
      <c r="M1" s="554"/>
      <c r="N1" s="554"/>
      <c r="O1" s="554"/>
      <c r="P1" s="554"/>
      <c r="Q1" s="554"/>
      <c r="R1" s="554"/>
      <c r="S1" s="554"/>
      <c r="T1" s="554"/>
      <c r="U1" s="554"/>
      <c r="V1" s="554"/>
    </row>
    <row xmlns:x14ac="http://schemas.microsoft.com/office/spreadsheetml/2009/9/ac" r="2" s="555" customFormat="true" x14ac:dyDescent="0.2">
      <c r="A2" s="554"/>
      <c r="B2" s="554"/>
      <c r="C2" s="554"/>
      <c r="D2" s="554"/>
      <c r="E2" s="554"/>
      <c r="F2" s="554"/>
      <c r="G2" s="554"/>
      <c r="H2" s="554"/>
      <c r="I2" s="554"/>
      <c r="J2" s="554"/>
      <c r="K2" s="554"/>
      <c r="L2" s="554"/>
      <c r="M2" s="554"/>
      <c r="N2" s="554"/>
      <c r="O2" s="554"/>
      <c r="P2" s="554"/>
      <c r="Q2" s="554"/>
      <c r="R2" s="554"/>
      <c r="S2" s="554"/>
      <c r="T2" s="554"/>
      <c r="U2" s="554"/>
      <c r="V2" s="554"/>
    </row>
    <row xmlns:x14ac="http://schemas.microsoft.com/office/spreadsheetml/2009/9/ac" r="3" s="555" customFormat="true" ht="18" x14ac:dyDescent="0.2">
      <c r="A3" s="556"/>
      <c r="B3" s="556"/>
      <c r="C3" s="556"/>
      <c r="D3" s="556"/>
      <c r="E3" s="556"/>
      <c r="F3" s="556"/>
      <c r="G3" s="556"/>
      <c r="H3" s="556"/>
      <c r="I3" s="556"/>
      <c r="J3" s="556"/>
      <c r="K3" s="556"/>
      <c r="L3" s="556"/>
      <c r="M3" s="556"/>
      <c r="N3" s="556"/>
      <c r="O3" s="556"/>
      <c r="P3" s="556"/>
      <c r="Q3" s="556"/>
      <c r="R3" s="556"/>
      <c r="S3" s="556"/>
      <c r="T3" s="556"/>
      <c r="U3" s="556"/>
      <c r="V3" s="556"/>
    </row>
    <row xmlns:x14ac="http://schemas.microsoft.com/office/spreadsheetml/2009/9/ac" r="4" ht="15.75" x14ac:dyDescent="0.25">
      <c r="B4" s="557" t="s">
        <v>13</v>
      </c>
      <c r="E4" s="558"/>
      <c r="I4" s="559" t="s">
        <v>14</v>
      </c>
      <c r="P4" s="560" t="s">
        <v>15</v>
      </c>
    </row>
    <row xmlns:x14ac="http://schemas.microsoft.com/office/spreadsheetml/2009/9/ac" r="6" x14ac:dyDescent="0.2">
      <c r="G6" s="561"/>
      <c r="H6" s="561"/>
      <c r="I6" s="561"/>
      <c r="K6" s="561"/>
      <c r="L6" s="561"/>
    </row>
    <row xmlns:x14ac="http://schemas.microsoft.com/office/spreadsheetml/2009/9/ac" r="7" ht="15.75" x14ac:dyDescent="0.2">
      <c r="G7" s="561"/>
      <c r="H7" s="561"/>
      <c r="I7" s="561"/>
      <c r="K7" s="562"/>
      <c r="L7" s="561"/>
    </row>
    <row xmlns:x14ac="http://schemas.microsoft.com/office/spreadsheetml/2009/9/ac" r="8" x14ac:dyDescent="0.2">
      <c r="G8" s="561"/>
      <c r="H8" s="561"/>
      <c r="I8" s="561"/>
      <c r="K8" s="561"/>
      <c r="L8" s="561"/>
    </row>
    <row xmlns:x14ac="http://schemas.microsoft.com/office/spreadsheetml/2009/9/ac" r="9" x14ac:dyDescent="0.2">
      <c r="G9" s="561"/>
      <c r="H9" s="561"/>
      <c r="I9" s="561"/>
      <c r="K9" s="561"/>
      <c r="L9" s="561"/>
    </row>
    <row xmlns:x14ac="http://schemas.microsoft.com/office/spreadsheetml/2009/9/ac" r="10" x14ac:dyDescent="0.2">
      <c r="G10" s="561"/>
      <c r="H10" s="561"/>
      <c r="I10" s="561"/>
      <c r="K10" s="561"/>
      <c r="L10" s="561"/>
    </row>
    <row xmlns:x14ac="http://schemas.microsoft.com/office/spreadsheetml/2009/9/ac" r="11" x14ac:dyDescent="0.2">
      <c r="G11" s="561"/>
      <c r="H11" s="561"/>
      <c r="I11" s="561"/>
      <c r="K11" s="561"/>
      <c r="L11" s="561"/>
    </row>
    <row xmlns:x14ac="http://schemas.microsoft.com/office/spreadsheetml/2009/9/ac" r="12" x14ac:dyDescent="0.2">
      <c r="G12" s="561"/>
      <c r="H12" s="561"/>
      <c r="I12" s="561"/>
      <c r="K12" s="561"/>
      <c r="L12" s="561"/>
    </row>
    <row xmlns:x14ac="http://schemas.microsoft.com/office/spreadsheetml/2009/9/ac" r="13" x14ac:dyDescent="0.2">
      <c r="G13" s="561"/>
      <c r="H13" s="561"/>
      <c r="I13" s="561"/>
      <c r="K13" s="561"/>
      <c r="L13" s="561"/>
    </row>
    <row xmlns:x14ac="http://schemas.microsoft.com/office/spreadsheetml/2009/9/ac" r="14" x14ac:dyDescent="0.2">
      <c r="G14" s="561"/>
      <c r="H14" s="561"/>
      <c r="I14" s="561"/>
      <c r="K14" s="561"/>
      <c r="L14" s="561"/>
    </row>
    <row xmlns:x14ac="http://schemas.microsoft.com/office/spreadsheetml/2009/9/ac" r="15" x14ac:dyDescent="0.2">
      <c r="G15" s="561"/>
      <c r="H15" s="561"/>
      <c r="I15" s="561"/>
      <c r="K15" s="561"/>
      <c r="L15" s="561"/>
    </row>
    <row xmlns:x14ac="http://schemas.microsoft.com/office/spreadsheetml/2009/9/ac" r="16" x14ac:dyDescent="0.2">
      <c r="G16" s="561"/>
      <c r="H16" s="561"/>
      <c r="I16" s="561"/>
      <c r="K16" s="561"/>
      <c r="L16" s="561"/>
    </row>
    <row xmlns:x14ac="http://schemas.microsoft.com/office/spreadsheetml/2009/9/ac" r="17" x14ac:dyDescent="0.2">
      <c r="G17" s="561"/>
      <c r="H17" s="561"/>
      <c r="I17" s="561"/>
      <c r="K17" s="561"/>
      <c r="L17" s="561"/>
    </row>
    <row xmlns:x14ac="http://schemas.microsoft.com/office/spreadsheetml/2009/9/ac" r="18" x14ac:dyDescent="0.2">
      <c r="G18" s="561"/>
      <c r="H18" s="561"/>
      <c r="I18" s="561"/>
      <c r="K18" s="561"/>
      <c r="L18" s="561"/>
    </row>
    <row xmlns:x14ac="http://schemas.microsoft.com/office/spreadsheetml/2009/9/ac" r="19" x14ac:dyDescent="0.2">
      <c r="G19" s="561"/>
      <c r="H19" s="561"/>
      <c r="I19" s="561"/>
      <c r="K19" s="561"/>
      <c r="L19" s="561"/>
    </row>
    <row xmlns:x14ac="http://schemas.microsoft.com/office/spreadsheetml/2009/9/ac" r="20" x14ac:dyDescent="0.2">
      <c r="G20" s="561"/>
      <c r="H20" s="561"/>
      <c r="I20" s="561"/>
      <c r="K20" s="561"/>
      <c r="L20" s="561"/>
    </row>
    <row xmlns:x14ac="http://schemas.microsoft.com/office/spreadsheetml/2009/9/ac" r="21" x14ac:dyDescent="0.2">
      <c r="G21" s="561"/>
      <c r="H21" s="561"/>
      <c r="I21" s="561"/>
      <c r="K21" s="561"/>
      <c r="L21" s="561"/>
    </row>
    <row xmlns:x14ac="http://schemas.microsoft.com/office/spreadsheetml/2009/9/ac" r="23" x14ac:dyDescent="0.2">
      <c r="B23" s="564"/>
    </row>
    <row xmlns:x14ac="http://schemas.microsoft.com/office/spreadsheetml/2009/9/ac" r="25" x14ac:dyDescent="0.2">
      <c r="B25" s="565"/>
      <c r="C25" s="565" t="str">
        <f>+IF(OR((C28="National*"),(D28="Urban*"),(E28="Rural*"),(F28="Pre-primary*"),(G28="Primary*"),(H28="Secondary^"),(C28="National*^"),(D28="Urban*^"),(E28="Rural*^"),(F28="Pre-primary*^"),(G28="Primary*^"),(H28="Secondary*^")),"*No basic service estimate available","")</f>
        <v>*No basic service estimate available</v>
      </c>
      <c r="J25" s="565" t="str">
        <f>+IF(OR((J28="National*"),(K28="Urban*"),(L28="Rural*"),(M28="Pre-primary*"),(N28="Primary*"),(O28="Secondary^"),(J28="National*^"),(K28="Urban*^"),(L28="Rural*^"),(M28="Pre-primary*^"),(N28="Primary*^"),(O28="Secondary*^")),"*No basic service estimate available","")</f>
        <v>*No basic service estimate available</v>
      </c>
      <c r="Q25" s="565"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4"/>
      <c r="C26" s="565" t="str">
        <f>+IF(OR((C28="National*^"),(D28="Urban*^"),(E28="Rural*^"),(F28="Pre-primary*^"),(G28="Primary*^"),(H28="Secondary*^")),"^Facilities that cannot be classified as improved or unimproved are treated as limited","")</f>
        <v/>
      </c>
      <c r="J26" s="565" t="str">
        <f>+IF(OR((J28="National*^"),(K28="Urban*^"),(L28="Rural*^"),(M28="Pre-primary*^"),(N28="Primary*^"),(O28="Secondary*^")),"^Facilities that cannot be classified as improved or unimproved are treated as limited","")</f>
        <v/>
      </c>
      <c r="Q26" s="565" t="str">
        <f>+IF(OR((Q28="National*^"),(R28="Urban*^"),(S28="Rural*^"),(T28="Pre-primary*^"),(U28="Primary*^"),(V28="Secondary*^")),"^Facilities that cannot be classified as having water or not are treated as limited","")</f>
        <v/>
      </c>
    </row>
    <row xmlns:x14ac="http://schemas.microsoft.com/office/spreadsheetml/2009/9/ac" r="27" x14ac:dyDescent="0.2">
      <c r="B27" s="566" t="str">
        <f>+Introduction!C7</f>
        <v>Turks and Caicos</v>
      </c>
      <c r="C27" s="567" t="s">
        <v>201</v>
      </c>
      <c r="D27" s="567"/>
      <c r="E27" s="567"/>
      <c r="F27" s="567"/>
      <c r="G27" s="567"/>
      <c r="H27" s="567"/>
      <c r="I27" s="568" t="str">
        <f>+B27</f>
        <v>Turks and Caicos</v>
      </c>
      <c r="J27" s="569" t="s">
        <v>14</v>
      </c>
      <c r="K27" s="570"/>
      <c r="L27" s="570"/>
      <c r="M27" s="570"/>
      <c r="N27" s="570"/>
      <c r="O27" s="570"/>
      <c r="P27" s="571" t="str">
        <f>+B27</f>
        <v>Turks and Caicos</v>
      </c>
      <c r="Q27" s="572" t="s">
        <v>15</v>
      </c>
      <c r="R27" s="572"/>
      <c r="S27" s="572"/>
      <c r="T27" s="572"/>
      <c r="U27" s="572"/>
      <c r="V27" s="573"/>
      <c r="AM27" s="555"/>
      <c r="AN27" s="555"/>
      <c r="AO27" s="555"/>
      <c r="AP27" s="555"/>
      <c r="AQ27" s="555"/>
      <c r="AR27" s="555"/>
      <c r="AS27" s="555"/>
      <c r="AT27" s="555"/>
      <c r="AU27" s="555"/>
    </row>
    <row xmlns:x14ac="http://schemas.microsoft.com/office/spreadsheetml/2009/9/ac" r="28" x14ac:dyDescent="0.2">
      <c r="B28" s="574"/>
      <c r="C28" s="575" t="str">
        <f>IF(AND(C30=0.0000000001,C31=0.0000000001,C32=0.0000000001), "National*",IF(AND(C30=0.0000000001,ISNUMBER(C32)),"National*", "National"))</f>
        <v>National</v>
      </c>
      <c r="D28" s="576" t="str">
        <f>IF(AND(D30=0.0000000001,D31=0.0000000001,D32=0.0000000001), "Urban*",IF(AND(D30=0.0000000001,ISNUMBER(D32)),"Urban*", "Urban"))</f>
        <v>Urban*</v>
      </c>
      <c r="E28" s="576" t="str">
        <f>IF(AND(E30=0.0000000001,E31=0.0000000001,E32=0.0000000001), "Rural*",IF(AND(E30=0.0000000001,ISNUMBER(E32)),"Rural*", "Rural"))</f>
        <v>Rural*</v>
      </c>
      <c r="F28" s="576" t="str">
        <f>IF(AND(F30=0.0000000001,F31=0.0000000001,F32=0.0000000001), "Pre-primary*",IF(AND(F30=0.0000000001,ISNUMBER(F32)),"Pre-primary*", "Pre-primary"))</f>
        <v>Pre-primary*</v>
      </c>
      <c r="G28" s="576" t="str">
        <f>IF(AND(G30=0.0000000001,G31=0.0000000001,G32=0.0000000001), "Primary*",IF(AND(G30=0.0000000001,ISNUMBER(G32)),"Primary*", "Primary"))</f>
        <v>Primary</v>
      </c>
      <c r="H28" s="576" t="str">
        <f>IF(AND(H30=0.0000000001,H31=0.0000000001,H32=0.0000000001), "Secondary*",IF(AND(H30=0.0000000001,ISNUMBER(H32)),"Secondary*", "Secondary"))</f>
        <v>Secondary</v>
      </c>
      <c r="I28" s="574"/>
      <c r="J28" s="577" t="str">
        <f>IF(AND(J30=0.0000000001,J31=0.0000000001,J32=0.0000000001), "National*",IF(AND(J30=0.0000000001,ISNUMBER(J32)),"National*", "National"))</f>
        <v>National</v>
      </c>
      <c r="K28" s="576" t="str">
        <f>IF(AND(K30=0.0000000001,K31=0.0000000001,K32=0.0000000001), "Urban*",IF(AND(K30=0.0000000001,ISNUMBER(K32)),"Urban*", "Urban"))</f>
        <v>Urban*</v>
      </c>
      <c r="L28" s="576" t="str">
        <f>IF(AND(L30=0.0000000001,L31=0.0000000001,L32=0.0000000001), "Rural*",IF(AND(L30=0.0000000001,ISNUMBER(L32)),"Rural*", "Rural"))</f>
        <v>Rural*</v>
      </c>
      <c r="M28" s="576" t="str">
        <f>IF(AND(M30=0.0000000001,M31=0.0000000001,M32=0.0000000001), "Pre-primary*",IF(AND(M30=0.0000000001,ISNUMBER(M32)),"Pre-primary*", "Pre-primary"))</f>
        <v>Pre-primary*</v>
      </c>
      <c r="N28" s="576" t="str">
        <f>IF(AND(N30=0.0000000001,N31=0.0000000001,N32=0.0000000001), "Primary*",IF(AND(N30=0.0000000001,ISNUMBER(N32)),"Primary*", "Primary"))</f>
        <v>Primary</v>
      </c>
      <c r="O28" s="576" t="str">
        <f>IF(AND(O30=0.0000000001,O31=0.0000000001,O32=0.0000000001), "Secondary*",IF(AND(O30=0.0000000001,ISNUMBER(O32)),"Secondary*", "Secondary"))</f>
        <v>Secondary</v>
      </c>
      <c r="P28" s="578"/>
      <c r="Q28" s="579" t="str">
        <f>IF(AND(Q30=0.0000000001,Q31=0.0000000001,Q32=0.0000000001), "National*",IF(AND(Q30=0.0000000001,ISNUMBER(Q32)),"National*", "National"))</f>
        <v>National</v>
      </c>
      <c r="R28" s="576" t="str">
        <f>IF(AND(R30=0.0000000001,R31=0.0000000001,R32=0.0000000001), "Urban*",IF(AND(R30=0.0000000001,ISNUMBER(R32)),"Urban*", "Urban"))</f>
        <v>Urban*</v>
      </c>
      <c r="S28" s="576" t="str">
        <f>IF(AND(S30=0.0000000001,S31=0.0000000001,S32=0.0000000001), "Rural*",IF(AND(S30=0.0000000001,ISNUMBER(S32)),"Rural*", "Rural"))</f>
        <v>Rural*</v>
      </c>
      <c r="T28" s="576" t="str">
        <f>IF(AND(T30=0.0000000001,T31=0.0000000001,T32=0.0000000001), "Pre-primary*",IF(AND(T30=0.0000000001,ISNUMBER(T32)),"Pre-primary*", "Pre-primary"))</f>
        <v>Pre-primary*</v>
      </c>
      <c r="U28" s="576" t="str">
        <f>IF(AND(U30=0.0000000001,U31=0.0000000001,U32=0.0000000001), "Primary*",IF(AND(U30=0.0000000001,ISNUMBER(U32)),"Primary*", "Primary"))</f>
        <v>Primary</v>
      </c>
      <c r="V28" s="580" t="str">
        <f>IF(AND(V30=0.0000000001,V31=0.0000000001,V32=0.0000000001), "Secondary*",IF(AND(V30=0.0000000001,ISNUMBER(V32)),"Secondary*", "Secondary"))</f>
        <v>Secondary</v>
      </c>
      <c r="AM28" s="555"/>
      <c r="AN28" s="555"/>
      <c r="AO28" s="555"/>
      <c r="AP28" s="555"/>
      <c r="AQ28" s="555"/>
      <c r="AR28" s="555"/>
      <c r="AS28" s="555"/>
      <c r="AT28" s="555"/>
      <c r="AU28" s="555"/>
    </row>
    <row xmlns:x14ac="http://schemas.microsoft.com/office/spreadsheetml/2009/9/ac" r="29" ht="15.75" thickBot="true" x14ac:dyDescent="0.25">
      <c r="B29" s="574"/>
      <c r="C29" s="581">
        <f>IF(ISNUMBER(Regressions!B4), Regressions!B4, "-")</f>
        <v>2023</v>
      </c>
      <c r="D29" s="582">
        <f>C29</f>
        <v>2023</v>
      </c>
      <c r="E29" s="582">
        <f>D29</f>
        <v>2023</v>
      </c>
      <c r="F29" s="582">
        <f>E29</f>
        <v>2023</v>
      </c>
      <c r="G29" s="582">
        <f>F29</f>
        <v>2023</v>
      </c>
      <c r="H29" s="582">
        <f>F29</f>
        <v>2023</v>
      </c>
      <c r="I29" s="574"/>
      <c r="J29" s="583">
        <f>IF(ISNUMBER(Regressions!K4), Regressions!K4, "-")</f>
        <v>2023</v>
      </c>
      <c r="K29" s="584">
        <f>J29</f>
        <v>2023</v>
      </c>
      <c r="L29" s="584">
        <f>K29</f>
        <v>2023</v>
      </c>
      <c r="M29" s="584">
        <f>L29</f>
        <v>2023</v>
      </c>
      <c r="N29" s="584">
        <f>M29</f>
        <v>2023</v>
      </c>
      <c r="O29" s="584">
        <f>M29</f>
        <v>2023</v>
      </c>
      <c r="P29" s="578"/>
      <c r="Q29" s="585">
        <f>IF(ISNUMBER(Regressions!T4), Regressions!T4, "-")</f>
        <v>2023</v>
      </c>
      <c r="R29" s="586">
        <f>Q29</f>
        <v>2023</v>
      </c>
      <c r="S29" s="586">
        <f>R29</f>
        <v>2023</v>
      </c>
      <c r="T29" s="586">
        <f>S29</f>
        <v>2023</v>
      </c>
      <c r="U29" s="586">
        <f>T29</f>
        <v>2023</v>
      </c>
      <c r="V29" s="587">
        <f>T29</f>
        <v>2023</v>
      </c>
      <c r="AM29" s="555"/>
      <c r="AN29" s="555"/>
      <c r="AO29" s="555"/>
      <c r="AP29" s="555"/>
      <c r="AQ29" s="555"/>
      <c r="AR29" s="555"/>
      <c r="AS29" s="555"/>
      <c r="AT29" s="555"/>
      <c r="AU29" s="555"/>
    </row>
    <row xmlns:x14ac="http://schemas.microsoft.com/office/spreadsheetml/2009/9/ac" r="30" x14ac:dyDescent="0.2">
      <c r="B30" s="588" t="s">
        <v>154</v>
      </c>
      <c r="C30" s="589">
        <f>IF(ISNUMBER(Regressions!C4), Regressions!C4, 0.0000000001)</f>
        <v>98.705730549999998</v>
      </c>
      <c r="D30" s="589">
        <f>IF(ISNUMBER(Regressions!D4), Regressions!D4, 0.0000000001)</f>
        <v>1E-10</v>
      </c>
      <c r="E30" s="589">
        <f>IF(ISNUMBER(Regressions!E4), Regressions!E4, 0.0000000001)</f>
        <v>1E-10</v>
      </c>
      <c r="F30" s="589">
        <f>IF(ISNUMBER(Regressions!F4), Regressions!F4, 0.0000000001)</f>
        <v>1E-10</v>
      </c>
      <c r="G30" s="589">
        <f>IF(ISNUMBER(Regressions!G4), Regressions!G4, 0.0000000001)</f>
        <v>100</v>
      </c>
      <c r="H30" s="589">
        <f>IF(ISNUMBER(Regressions!H4), Regressions!H4, 0.0000000001)</f>
        <v>96.328099019999996</v>
      </c>
      <c r="I30" s="590" t="s">
        <v>154</v>
      </c>
      <c r="J30" s="589">
        <f>IF(ISNUMBER(Regressions!L4), Regressions!L4,0.0000000001)</f>
        <v>98.705730549999998</v>
      </c>
      <c r="K30" s="589">
        <f>IF(ISNUMBER(Regressions!M4), Regressions!M4,0.0000000001)</f>
        <v>1E-10</v>
      </c>
      <c r="L30" s="589">
        <f>IF(ISNUMBER(Regressions!N4), Regressions!N4,0.0000000001)</f>
        <v>1E-10</v>
      </c>
      <c r="M30" s="589">
        <f>IF(ISNUMBER(Regressions!O4), Regressions!O4,0.0000000001)</f>
        <v>1E-10</v>
      </c>
      <c r="N30" s="589">
        <f>IF(ISNUMBER(Regressions!P4), Regressions!P4,0.0000000001)</f>
        <v>100</v>
      </c>
      <c r="O30" s="589">
        <f>IF(ISNUMBER(Regressions!Q4), Regressions!Q4,0.0000000001)</f>
        <v>96.328099019999996</v>
      </c>
      <c r="P30" s="591" t="s">
        <v>154</v>
      </c>
      <c r="Q30" s="589">
        <f>IF(ISNUMBER(Regressions!U4), Regressions!U4,0.0000000001)</f>
        <v>100</v>
      </c>
      <c r="R30" s="589">
        <f>IF(ISNUMBER(Regressions!V4), Regressions!V4,0.0000000001)</f>
        <v>1E-10</v>
      </c>
      <c r="S30" s="589">
        <f>IF(ISNUMBER(Regressions!W4), Regressions!W4,0.0000000001)</f>
        <v>1E-10</v>
      </c>
      <c r="T30" s="589">
        <f>IF(ISNUMBER(Regressions!X4), Regressions!X4,0.0000000001)</f>
        <v>1E-10</v>
      </c>
      <c r="U30" s="589">
        <f>IF(ISNUMBER(Regressions!Y4), Regressions!Y4,0.0000000001)</f>
        <v>100</v>
      </c>
      <c r="V30" s="592">
        <f>IF(ISNUMBER(Regressions!Z4), Regressions!Z4,0.0000000001)</f>
        <v>100</v>
      </c>
      <c r="AM30" s="555"/>
      <c r="AN30" s="555"/>
      <c r="AO30" s="555"/>
      <c r="AP30" s="555"/>
      <c r="AQ30" s="555"/>
      <c r="AR30" s="555"/>
      <c r="AS30" s="555"/>
      <c r="AT30" s="555"/>
      <c r="AU30" s="555"/>
    </row>
    <row xmlns:x14ac="http://schemas.microsoft.com/office/spreadsheetml/2009/9/ac" r="31" x14ac:dyDescent="0.2">
      <c r="B31" s="593" t="s">
        <v>155</v>
      </c>
      <c r="C31" s="589">
        <f>IF(ISNUMBER(Regressions!C5), Regressions!C5, 0.0000000001)</f>
        <v>1.29426945</v>
      </c>
      <c r="D31" s="589">
        <f>IF(ISNUMBER(Regressions!D5), Regressions!D5, 0.0000000001)</f>
        <v>1E-10</v>
      </c>
      <c r="E31" s="589">
        <f>IF(ISNUMBER(Regressions!E5), Regressions!E5, 0.0000000001)</f>
        <v>1E-10</v>
      </c>
      <c r="F31" s="589">
        <f>IF(ISNUMBER(Regressions!F5), Regressions!F5, 0.0000000001)</f>
        <v>1E-10</v>
      </c>
      <c r="G31" s="589">
        <f>IF(ISNUMBER(Regressions!G5), Regressions!G5, 0.0000000001)</f>
        <v>0</v>
      </c>
      <c r="H31" s="589">
        <f>IF(ISNUMBER(Regressions!H5), Regressions!H5, 0.0000000001)</f>
        <v>3.6719009759999999</v>
      </c>
      <c r="I31" s="594" t="s">
        <v>155</v>
      </c>
      <c r="J31" s="589">
        <f>IF(ISNUMBER(Regressions!L5), Regressions!L5,0.0000000001)</f>
        <v>1.29426945</v>
      </c>
      <c r="K31" s="589">
        <f>IF(ISNUMBER(Regressions!M5), Regressions!M5,0.0000000001)</f>
        <v>1E-10</v>
      </c>
      <c r="L31" s="589">
        <f>IF(ISNUMBER(Regressions!N5), Regressions!N5,0.0000000001)</f>
        <v>1E-10</v>
      </c>
      <c r="M31" s="589">
        <f>IF(ISNUMBER(Regressions!O5), Regressions!O5,0.0000000001)</f>
        <v>1E-10</v>
      </c>
      <c r="N31" s="589">
        <f>IF(ISNUMBER(Regressions!P5), Regressions!P5,0.0000000001)</f>
        <v>0</v>
      </c>
      <c r="O31" s="589">
        <f>IF(ISNUMBER(Regressions!Q5), Regressions!Q5,0.0000000001)</f>
        <v>3.6719009759999999</v>
      </c>
      <c r="P31" s="595" t="s">
        <v>155</v>
      </c>
      <c r="Q31" s="589">
        <f>IF(ISNUMBER(Regressions!U5), Regressions!U5,0.0000000001)</f>
        <v>0</v>
      </c>
      <c r="R31" s="589">
        <f>IF(ISNUMBER(Regressions!V5), Regressions!V5,0.0000000001)</f>
        <v>1E-10</v>
      </c>
      <c r="S31" s="589">
        <f>IF(ISNUMBER(Regressions!W5), Regressions!W5,0.0000000001)</f>
        <v>1E-10</v>
      </c>
      <c r="T31" s="589">
        <f>IF(ISNUMBER(Regressions!X5), Regressions!X5,0.0000000001)</f>
        <v>1E-10</v>
      </c>
      <c r="U31" s="589">
        <f>IF(ISNUMBER(Regressions!Y5), Regressions!Y5,0.0000000001)</f>
        <v>0</v>
      </c>
      <c r="V31" s="592">
        <f>IF(ISNUMBER(Regressions!Z5), Regressions!Z5,0.0000000001)</f>
        <v>0</v>
      </c>
      <c r="AM31" s="555"/>
      <c r="AN31" s="555"/>
      <c r="AO31" s="555"/>
      <c r="AP31" s="555"/>
      <c r="AQ31" s="555"/>
      <c r="AR31" s="555"/>
      <c r="AS31" s="555"/>
      <c r="AT31" s="555"/>
      <c r="AU31" s="555"/>
    </row>
    <row xmlns:x14ac="http://schemas.microsoft.com/office/spreadsheetml/2009/9/ac" r="32" x14ac:dyDescent="0.2">
      <c r="B32" s="593" t="s">
        <v>153</v>
      </c>
      <c r="C32" s="589">
        <f>IF(ISNUMBER(Regressions!C6), Regressions!C6, 0.0000000001)</f>
        <v>0</v>
      </c>
      <c r="D32" s="589">
        <f>IF(ISNUMBER(Regressions!D6), Regressions!D6, 0.0000000001)</f>
        <v>1E-10</v>
      </c>
      <c r="E32" s="589">
        <f>IF(ISNUMBER(Regressions!E6), Regressions!E6, 0.0000000001)</f>
        <v>1E-10</v>
      </c>
      <c r="F32" s="589">
        <f>IF(ISNUMBER(Regressions!F6), Regressions!F6, 0.0000000001)</f>
        <v>1E-10</v>
      </c>
      <c r="G32" s="589">
        <f>IF(ISNUMBER(Regressions!G6), Regressions!G6, 0.0000000001)</f>
        <v>0</v>
      </c>
      <c r="H32" s="589">
        <f>IF(ISNUMBER(Regressions!H6), Regressions!H6, 0.0000000001)</f>
        <v>0</v>
      </c>
      <c r="I32" s="596" t="s">
        <v>153</v>
      </c>
      <c r="J32" s="589">
        <f>IF(ISNUMBER(Regressions!L6), Regressions!L6,0.0000000001)</f>
        <v>0</v>
      </c>
      <c r="K32" s="589">
        <f>IF(ISNUMBER(Regressions!M6), Regressions!M6,0.0000000001)</f>
        <v>1E-10</v>
      </c>
      <c r="L32" s="589">
        <f>IF(ISNUMBER(Regressions!N6), Regressions!N6,0.0000000001)</f>
        <v>1E-10</v>
      </c>
      <c r="M32" s="589">
        <f>IF(ISNUMBER(Regressions!O6), Regressions!O6,0.0000000001)</f>
        <v>1E-10</v>
      </c>
      <c r="N32" s="589">
        <f>IF(ISNUMBER(Regressions!P6), Regressions!P6,0.0000000001)</f>
        <v>0</v>
      </c>
      <c r="O32" s="589">
        <f>IF(ISNUMBER(Regressions!Q6), Regressions!Q6,0.0000000001)</f>
        <v>0</v>
      </c>
      <c r="P32" s="597" t="s">
        <v>153</v>
      </c>
      <c r="Q32" s="589">
        <f>IF(ISNUMBER(Regressions!U6), Regressions!U6,0.0000000001)</f>
        <v>0</v>
      </c>
      <c r="R32" s="589">
        <f>IF(ISNUMBER(Regressions!V6), Regressions!V6,0.0000000001)</f>
        <v>1E-10</v>
      </c>
      <c r="S32" s="589">
        <f>IF(ISNUMBER(Regressions!W6), Regressions!W6,0.0000000001)</f>
        <v>1E-10</v>
      </c>
      <c r="T32" s="589">
        <f>IF(ISNUMBER(Regressions!X6), Regressions!X6,0.0000000001)</f>
        <v>1E-10</v>
      </c>
      <c r="U32" s="589">
        <f>IF(ISNUMBER(Regressions!Y6), Regressions!Y6,0.0000000001)</f>
        <v>0</v>
      </c>
      <c r="V32" s="592">
        <f>IF(ISNUMBER(Regressions!Z6), Regressions!Z6,0.0000000001)</f>
        <v>0</v>
      </c>
      <c r="AM32" s="555"/>
      <c r="AN32" s="555"/>
      <c r="AO32" s="555"/>
      <c r="AP32" s="555"/>
      <c r="AQ32" s="555"/>
      <c r="AR32" s="555"/>
      <c r="AS32" s="555"/>
      <c r="AT32" s="555"/>
      <c r="AU32" s="555"/>
    </row>
    <row xmlns:x14ac="http://schemas.microsoft.com/office/spreadsheetml/2009/9/ac" r="33" ht="15.75" thickBot="true" x14ac:dyDescent="0.25">
      <c r="B33" s="598" t="s">
        <v>202</v>
      </c>
      <c r="C33" s="599">
        <f>IF(ISNUMBER(Regressions!C7), Regressions!C7, 0.0000000001)</f>
        <v>0</v>
      </c>
      <c r="D33" s="599">
        <f>IF(ISNUMBER(Regressions!D7), Regressions!D7, 0.0000000001)</f>
        <v>100</v>
      </c>
      <c r="E33" s="599">
        <f>IF(ISNUMBER(Regressions!E7), Regressions!E7, 0.0000000001)</f>
        <v>100</v>
      </c>
      <c r="F33" s="599">
        <f>IF(ISNUMBER(Regressions!F7), Regressions!F7, 0.0000000001)</f>
        <v>100</v>
      </c>
      <c r="G33" s="599">
        <f>IF(ISNUMBER(Regressions!G7), Regressions!G7, 0.0000000001)</f>
        <v>0</v>
      </c>
      <c r="H33" s="599">
        <f>IF(ISNUMBER(Regressions!H7), Regressions!H7, 0.0000000001)</f>
        <v>0</v>
      </c>
      <c r="I33" s="600" t="s">
        <v>202</v>
      </c>
      <c r="J33" s="601">
        <f>IF(ISNUMBER(Regressions!L7), Regressions!L7,0.0000000001)</f>
        <v>0</v>
      </c>
      <c r="K33" s="599">
        <f>IF(ISNUMBER(Regressions!M7), Regressions!M7,0.0000000001)</f>
        <v>100</v>
      </c>
      <c r="L33" s="599">
        <f>IF(ISNUMBER(Regressions!N7), Regressions!N7,0.0000000001)</f>
        <v>100</v>
      </c>
      <c r="M33" s="599">
        <f>IF(ISNUMBER(Regressions!O7), Regressions!O7,0.0000000001)</f>
        <v>100</v>
      </c>
      <c r="N33" s="599">
        <f>IF(ISNUMBER(Regressions!P7), Regressions!P7,0.0000000001)</f>
        <v>0</v>
      </c>
      <c r="O33" s="599">
        <f>IF(ISNUMBER(Regressions!Q7), Regressions!Q7,0.0000000001)</f>
        <v>0</v>
      </c>
      <c r="P33" s="602" t="s">
        <v>202</v>
      </c>
      <c r="Q33" s="601">
        <f>IF(ISNUMBER(Regressions!U7), Regressions!U7,0.0000000001)</f>
        <v>0</v>
      </c>
      <c r="R33" s="601">
        <f>IF(ISNUMBER(Regressions!V7), Regressions!V7,0.0000000001)</f>
        <v>100</v>
      </c>
      <c r="S33" s="599">
        <f>IF(ISNUMBER(Regressions!W7), Regressions!W7,0.0000000001)</f>
        <v>100</v>
      </c>
      <c r="T33" s="599">
        <f>IF(ISNUMBER(Regressions!X7), Regressions!X7,0.0000000001)</f>
        <v>100</v>
      </c>
      <c r="U33" s="599">
        <f>IF(ISNUMBER(Regressions!Y7), Regressions!Y7,0.0000000001)</f>
        <v>0</v>
      </c>
      <c r="V33" s="603">
        <f>IF(ISNUMBER(Regressions!Z7), Regressions!Z7,0.0000000001)</f>
        <v>0</v>
      </c>
    </row>
    <row xmlns:x14ac="http://schemas.microsoft.com/office/spreadsheetml/2009/9/ac" r="34" x14ac:dyDescent="0.2">
      <c r="B34" s="604" t="s">
        <v>234</v>
      </c>
    </row>
    <row xmlns:x14ac="http://schemas.microsoft.com/office/spreadsheetml/2009/9/ac" r="35" ht="6" customHeight="true" x14ac:dyDescent="0.2"/>
    <row xmlns:x14ac="http://schemas.microsoft.com/office/spreadsheetml/2009/9/ac" r="36" s="555" customFormat="true" ht="50.1" customHeight="true" x14ac:dyDescent="0.2">
      <c r="B36" s="605" t="s">
        <v>34</v>
      </c>
      <c r="C36" s="606" t="s">
        <v>245</v>
      </c>
      <c r="D36" s="606"/>
      <c r="E36" s="606"/>
      <c r="F36" s="606"/>
      <c r="G36" s="606"/>
      <c r="H36" s="606"/>
      <c r="I36" s="605" t="s">
        <v>34</v>
      </c>
      <c r="J36" s="607" t="s">
        <v>246</v>
      </c>
      <c r="K36" s="608"/>
      <c r="L36" s="608"/>
      <c r="M36" s="608"/>
      <c r="N36" s="608"/>
      <c r="O36" s="608"/>
      <c r="P36" s="605" t="s">
        <v>34</v>
      </c>
      <c r="Q36" s="609" t="s">
        <v>247</v>
      </c>
      <c r="R36" s="609"/>
      <c r="S36" s="609"/>
      <c r="T36" s="609"/>
      <c r="U36" s="609"/>
      <c r="V36" s="609"/>
    </row>
    <row xmlns:x14ac="http://schemas.microsoft.com/office/spreadsheetml/2009/9/ac" r="37" ht="50.1" customHeight="true" x14ac:dyDescent="0.2">
      <c r="B37" s="605" t="s">
        <v>35</v>
      </c>
      <c r="C37" s="610" t="s">
        <v>248</v>
      </c>
      <c r="D37" s="610"/>
      <c r="E37" s="610"/>
      <c r="F37" s="610"/>
      <c r="G37" s="610"/>
      <c r="H37" s="610"/>
      <c r="I37" s="605" t="s">
        <v>35</v>
      </c>
      <c r="J37" s="610" t="s">
        <v>249</v>
      </c>
      <c r="K37" s="610"/>
      <c r="L37" s="610"/>
      <c r="M37" s="610"/>
      <c r="N37" s="610"/>
      <c r="O37" s="610"/>
      <c r="P37" s="605" t="s">
        <v>35</v>
      </c>
      <c r="Q37" s="610" t="s">
        <v>250</v>
      </c>
      <c r="R37" s="610"/>
      <c r="S37" s="610"/>
      <c r="T37" s="610"/>
      <c r="U37" s="610"/>
      <c r="V37" s="610"/>
    </row>
    <row xmlns:x14ac="http://schemas.microsoft.com/office/spreadsheetml/2009/9/ac" r="38" ht="50.1" customHeight="true" x14ac:dyDescent="0.2">
      <c r="B38" s="605" t="s">
        <v>36</v>
      </c>
      <c r="C38" s="611" t="s">
        <v>251</v>
      </c>
      <c r="D38" s="611"/>
      <c r="E38" s="611"/>
      <c r="F38" s="611"/>
      <c r="G38" s="611"/>
      <c r="H38" s="611"/>
      <c r="I38" s="605" t="s">
        <v>36</v>
      </c>
      <c r="J38" s="611" t="s">
        <v>252</v>
      </c>
      <c r="K38" s="611"/>
      <c r="L38" s="611"/>
      <c r="M38" s="611"/>
      <c r="N38" s="611"/>
      <c r="O38" s="611"/>
      <c r="P38" s="605" t="s">
        <v>36</v>
      </c>
      <c r="Q38" s="611" t="s">
        <v>253</v>
      </c>
      <c r="R38" s="611"/>
      <c r="S38" s="611"/>
      <c r="T38" s="611"/>
      <c r="U38" s="611"/>
      <c r="V38" s="611"/>
    </row>
    <row xmlns:x14ac="http://schemas.microsoft.com/office/spreadsheetml/2009/9/ac" r="39" ht="50.1" customHeight="true" x14ac:dyDescent="0.2">
      <c r="B39" s="605" t="s">
        <v>202</v>
      </c>
      <c r="C39" s="612" t="s">
        <v>254</v>
      </c>
      <c r="D39" s="612"/>
      <c r="E39" s="612"/>
      <c r="F39" s="612"/>
      <c r="G39" s="612"/>
      <c r="H39" s="612"/>
      <c r="I39" s="605" t="s">
        <v>202</v>
      </c>
      <c r="J39" s="612" t="s">
        <v>254</v>
      </c>
      <c r="K39" s="612"/>
      <c r="L39" s="612"/>
      <c r="M39" s="612"/>
      <c r="N39" s="612"/>
      <c r="O39" s="612"/>
      <c r="P39" s="605" t="s">
        <v>202</v>
      </c>
      <c r="Q39" s="612" t="s">
        <v>254</v>
      </c>
      <c r="R39" s="612"/>
      <c r="S39" s="612"/>
      <c r="T39" s="612"/>
      <c r="U39" s="612"/>
      <c r="V39" s="612"/>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234</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234</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234</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183</v>
      </c>
      <c r="G5" s="114" t="s">
        <v>136</v>
      </c>
      <c r="H5" s="115" t="s">
        <v>43</v>
      </c>
      <c r="I5" s="116" t="s">
        <v>184</v>
      </c>
      <c r="J5" s="114" t="s">
        <v>137</v>
      </c>
      <c r="K5" s="115" t="s">
        <v>44</v>
      </c>
      <c r="L5" s="116" t="s">
        <v>185</v>
      </c>
      <c r="M5" s="114" t="s">
        <v>138</v>
      </c>
      <c r="N5" s="115" t="s">
        <v>86</v>
      </c>
      <c r="O5" s="116" t="s">
        <v>186</v>
      </c>
      <c r="P5" s="114" t="s">
        <v>139</v>
      </c>
      <c r="Q5" s="115" t="s">
        <v>87</v>
      </c>
      <c r="R5" s="116" t="s">
        <v>187</v>
      </c>
      <c r="S5" s="114" t="s">
        <v>140</v>
      </c>
      <c r="T5" s="115" t="s">
        <v>88</v>
      </c>
      <c r="U5" s="117" t="s">
        <v>188</v>
      </c>
      <c r="V5" s="118" t="s">
        <v>129</v>
      </c>
      <c r="W5" s="119" t="s">
        <v>45</v>
      </c>
      <c r="X5" s="120" t="s">
        <v>65</v>
      </c>
      <c r="Y5" s="120" t="s">
        <v>66</v>
      </c>
      <c r="Z5" s="121" t="s">
        <v>189</v>
      </c>
      <c r="AA5" s="118" t="s">
        <v>130</v>
      </c>
      <c r="AB5" s="119" t="s">
        <v>46</v>
      </c>
      <c r="AC5" s="120" t="s">
        <v>67</v>
      </c>
      <c r="AD5" s="120" t="s">
        <v>68</v>
      </c>
      <c r="AE5" s="121" t="s">
        <v>190</v>
      </c>
      <c r="AF5" s="118" t="s">
        <v>131</v>
      </c>
      <c r="AG5" s="119" t="s">
        <v>47</v>
      </c>
      <c r="AH5" s="120" t="s">
        <v>69</v>
      </c>
      <c r="AI5" s="120" t="s">
        <v>70</v>
      </c>
      <c r="AJ5" s="121" t="s">
        <v>191</v>
      </c>
      <c r="AK5" s="118" t="s">
        <v>132</v>
      </c>
      <c r="AL5" s="119" t="s">
        <v>71</v>
      </c>
      <c r="AM5" s="120" t="s">
        <v>72</v>
      </c>
      <c r="AN5" s="120" t="s">
        <v>73</v>
      </c>
      <c r="AO5" s="121" t="s">
        <v>192</v>
      </c>
      <c r="AP5" s="118" t="s">
        <v>133</v>
      </c>
      <c r="AQ5" s="119" t="s">
        <v>74</v>
      </c>
      <c r="AR5" s="120" t="s">
        <v>75</v>
      </c>
      <c r="AS5" s="120" t="s">
        <v>76</v>
      </c>
      <c r="AT5" s="121" t="s">
        <v>193</v>
      </c>
      <c r="AU5" s="118" t="s">
        <v>134</v>
      </c>
      <c r="AV5" s="119" t="s">
        <v>77</v>
      </c>
      <c r="AW5" s="120" t="s">
        <v>78</v>
      </c>
      <c r="AX5" s="120" t="s">
        <v>79</v>
      </c>
      <c r="AY5" s="122" t="s">
        <v>194</v>
      </c>
      <c r="AZ5" s="123" t="s">
        <v>80</v>
      </c>
      <c r="BA5" s="124" t="s">
        <v>114</v>
      </c>
      <c r="BB5" s="125" t="s">
        <v>195</v>
      </c>
      <c r="BC5" s="123" t="s">
        <v>85</v>
      </c>
      <c r="BD5" s="124" t="s">
        <v>115</v>
      </c>
      <c r="BE5" s="125" t="s">
        <v>196</v>
      </c>
      <c r="BF5" s="123" t="s">
        <v>84</v>
      </c>
      <c r="BG5" s="124" t="s">
        <v>116</v>
      </c>
      <c r="BH5" s="125" t="s">
        <v>197</v>
      </c>
      <c r="BI5" s="123" t="s">
        <v>83</v>
      </c>
      <c r="BJ5" s="124" t="s">
        <v>117</v>
      </c>
      <c r="BK5" s="125" t="s">
        <v>198</v>
      </c>
      <c r="BL5" s="123" t="s">
        <v>82</v>
      </c>
      <c r="BM5" s="124" t="s">
        <v>118</v>
      </c>
      <c r="BN5" s="125" t="s">
        <v>199</v>
      </c>
      <c r="BO5" s="123" t="s">
        <v>81</v>
      </c>
      <c r="BP5" s="124" t="s">
        <v>119</v>
      </c>
      <c r="BQ5" s="125" t="s">
        <v>200</v>
      </c>
    </row>
    <row xmlns:x14ac="http://schemas.microsoft.com/office/spreadsheetml/2009/9/ac" r="6" x14ac:dyDescent="0.2">
      <c r="A6" s="319" t="str">
        <f>+RIGHT('Data Summary'!A6,LEN('Data Summary'!A6)-9)</f>
        <v>UIS</v>
      </c>
      <c r="B6" s="32" t="str">
        <f>+IF(ISTEXT('Data Summary'!B6),'Data Summary'!B6,"")</f>
        <v>Other</v>
      </c>
      <c r="C6" s="318">
        <f>+VALUE('Data Summary'!C6)</f>
        <v>2018</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2020</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2021</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t="e">
        <f ca="true">+IF(AND(ISNUMBER(OFFSET('Water Data'!$I$4,0,10*ROW('Water Data'!I2))),'Data Summary'!CH8="Yes"),100-OFFSET('Water Data'!$I$4,0,10*ROW('Water Data'!I2)),NA())</f>
        <v>#N/A</v>
      </c>
      <c r="T8" s="85" t="e">
        <f ca="true">+IF(AND(ISNUMBER(OFFSET('Water Data'!$I$6,0,10*ROW('Water Data'!I2))),'Data Summary'!CI8="Yes"),OFFSET('Water Data'!$I$6,0,10*ROW('Water Data'!I2)),NA())</f>
        <v>#N/A</v>
      </c>
      <c r="U8" s="85" t="e">
        <f ca="true">+IF(AND(ISNUMBER(OFFSET('Water Data'!$I$9,0,10*ROW('Water Data'!I2))),'Data Summary'!CJ8="Yes"),OFFSET('Water Data'!$I$9,0,10*ROW('Water Data'!I2)),NA())</f>
        <v>#N/A</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t="e">
        <f ca="true">+IF(AND(ISNUMBER(OFFSET('Sanitation Data'!$I$4,0,10*ROW('Sanitation Data'!I2))),'Data Summary'!DJ8="Yes"),100-OFFSET('Sanitation Data'!$I$4,0,10*ROW('Sanitation Data'!I2)),NA())</f>
        <v>#N/A</v>
      </c>
      <c r="AV8" s="86" t="e">
        <f ca="true">+IF(AND(ISNUMBER(OFFSET('Sanitation Data'!$I$6,0,10*ROW('Sanitation Data'!I2))),'Data Summary'!DK8="Yes"),OFFSET('Sanitation Data'!$I$6,0,10*ROW('Sanitation Data'!I2)),NA())</f>
        <v>#N/A</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t="e">
        <f ca="true">+IF(AND(ISNUMBER(OFFSET('Sanitation Data'!$I$12,0,10*ROW('Sanitation Data'!I2))),'Data Summary'!DN8="Yes"),OFFSET('Sanitation Data'!$I$12,0,10*ROW('Sanitation Data'!I2)),NA())</f>
        <v>#N/A</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2" t="str">
        <f ca="true">+IF(ISTEXT('Data Summary'!B9),'Data Summary'!B9,"")</f>
        <v>Other</v>
      </c>
      <c r="C9" s="318">
        <f ca="true">+VALUE('Data Summary'!C9)</f>
        <v>2022</v>
      </c>
      <c r="D9" s="85" t="e">
        <f ca="true">+IF(AND(ISNUMBER(OFFSET('Water Data'!$D$4,0,10*ROW('Water Data'!D3))),'Data Summary'!BS9="Yes"),100-OFFSET('Water Data'!$D$4,0,10*ROW('Water Data'!D3)),NA())</f>
        <v>#N/A</v>
      </c>
      <c r="E9" s="85" t="e">
        <f ca="true">+IF(AND(ISNUMBER(OFFSET('Water Data'!$D$6,0,10*ROW('Water Data'!D3))),'Data Summary'!BT9="Yes"),OFFSET('Water Data'!$D$6,0,10*ROW('Water Data'!D3)),NA())</f>
        <v>#N/A</v>
      </c>
      <c r="F9" s="85">
        <f ca="true">+IF(AND(ISNUMBER(OFFSET('Water Data'!$D$9,0,10*ROW('Water Data'!D3))),'Data Summary'!BU9="Yes"),OFFSET('Water Data'!$D$9,0,10*ROW('Water Data'!D3)),NA())</f>
        <v>98.382163187855795</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t="e">
        <f ca="true">+IF(AND(ISNUMBER(OFFSET('Water Data'!$I$4,0,10*ROW('Water Data'!I3))),'Data Summary'!CH9="Yes"),100-OFFSET('Water Data'!$I$4,0,10*ROW('Water Data'!I3)),NA())</f>
        <v>#N/A</v>
      </c>
      <c r="T9" s="85" t="e">
        <f ca="true">+IF(AND(ISNUMBER(OFFSET('Water Data'!$I$6,0,10*ROW('Water Data'!I3))),'Data Summary'!CI9="Yes"),OFFSET('Water Data'!$I$6,0,10*ROW('Water Data'!I3)),NA())</f>
        <v>#N/A</v>
      </c>
      <c r="U9" s="85">
        <f ca="true">+IF(AND(ISNUMBER(OFFSET('Water Data'!$I$9,0,10*ROW('Water Data'!I3))),'Data Summary'!CJ9="Yes"),OFFSET('Water Data'!$I$9,0,10*ROW('Water Data'!I3)),NA())</f>
        <v>96.610552945428267</v>
      </c>
      <c r="V9" s="86" t="e">
        <f ca="true">+IF(AND(ISNUMBER(OFFSET('Sanitation Data'!$D$4,0,10*ROW('Sanitation Data'!D3))),'Data Summary'!CK9="Yes"),100-OFFSET('Sanitation Data'!$D$4,0,10*ROW('Sanitation Data'!D3)),NA())</f>
        <v>#N/A</v>
      </c>
      <c r="W9" s="86" t="e">
        <f ca="true">+IF(AND(ISNUMBER(OFFSET('Sanitation Data'!$D$6,0,10*ROW('Sanitation Data'!D3))),'Data Summary'!CL9="Yes"),OFFSET('Sanitation Data'!$D$6,0,10*ROW('Sanitation Data'!D3)),NA())</f>
        <v>#N/A</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98.382163187855795</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t="e">
        <f ca="true">+IF(AND(ISNUMBER(OFFSET('Sanitation Data'!$I$4,0,10*ROW('Sanitation Data'!I3))),'Data Summary'!DJ9="Yes"),100-OFFSET('Sanitation Data'!$I$4,0,10*ROW('Sanitation Data'!I3)),NA())</f>
        <v>#N/A</v>
      </c>
      <c r="AV9" s="86" t="e">
        <f ca="true">+IF(AND(ISNUMBER(OFFSET('Sanitation Data'!$I$6,0,10*ROW('Sanitation Data'!I3))),'Data Summary'!DK9="Yes"),OFFSET('Sanitation Data'!$I$6,0,10*ROW('Sanitation Data'!I3)),NA())</f>
        <v>#N/A</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96.610552945428267</v>
      </c>
      <c r="AZ9" s="87" t="e">
        <f ca="true">+IF(AND(ISNUMBER(OFFSET('Hygiene Data'!$D$5,0,10*ROW('Hygiene Data'!D3))),'Data Summary'!DO9="Yes"),OFFSET('Hygiene Data'!$D$5,0,10*ROW('Hygiene Data'!D3)),NA())</f>
        <v>#N/A</v>
      </c>
      <c r="BA9" s="87" t="e">
        <f ca="true">+IF(AND(ISNUMBER(OFFSET('Hygiene Data'!$D$7,0,10*ROW('Hygiene Data'!D3))),'Data Summary'!DP9="Yes"),OFFSET('Hygiene Data'!$D$7,0,10*ROW('Hygiene Data'!D3)),NA())</f>
        <v>#N/A</v>
      </c>
      <c r="BB9" s="87">
        <f ca="true">+IF(AND(ISNUMBER(OFFSET('Hygiene Data'!$D$9,0,10*ROW('Hygiene Data'!D3))),'Data Summary'!DQ9="Yes"),OFFSET('Hygiene Data'!$D$9,0,10*ROW('Hygiene Data'!D3)),NA())</f>
        <v>98.382163187855795</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t="e">
        <f ca="true">+IF(AND(ISNUMBER(OFFSET('Hygiene Data'!$I$5,0,10*ROW('Hygiene Data'!I3))),'Data Summary'!ED9="Yes"),OFFSET('Hygiene Data'!$I$5,0,10*ROW('Hygiene Data'!I3)),NA())</f>
        <v>#N/A</v>
      </c>
      <c r="BP9" s="87" t="e">
        <f ca="true">+IF(AND(ISNUMBER(OFFSET('Hygiene Data'!$I$7,0,10*ROW('Hygiene Data'!I3))),'Data Summary'!EE9="Yes"),OFFSET('Hygiene Data'!$I$7,0,10*ROW('Hygiene Data'!I3)),NA())</f>
        <v>#N/A</v>
      </c>
      <c r="BQ9" s="87">
        <f ca="true">+IF(AND(ISNUMBER(OFFSET('Hygiene Data'!$I$9,0,10*ROW('Hygiene Data'!I3))),'Data Summary'!EF9="Yes"),OFFSET('Hygiene Data'!$I$9,0,10*ROW('Hygiene Data'!I3)),NA())</f>
        <v>96.610552945428267</v>
      </c>
    </row>
    <row xmlns:x14ac="http://schemas.microsoft.com/office/spreadsheetml/2009/9/ac" r="10" x14ac:dyDescent="0.2">
      <c r="A10" s="319" t="e">
        <f ca="true">+RIGHT('Data Summary'!A10,LEN('Data Summary'!A10)-9)</f>
        <v>#VALUE!</v>
      </c>
      <c r="B10" s="32" t="str">
        <f ca="true">+IF(ISTEXT('Data Summary'!B10),'Data Summary'!B10,"")</f>
        <v/>
      </c>
      <c r="C10" s="318" t="e">
        <f ca="true">+VALUE('Data Summary'!C10)</f>
        <v>#VALUE!</v>
      </c>
      <c r="D10" s="85" t="e">
        <f ca="true">+IF(AND(ISNUMBER(OFFSET('Water Data'!$D$4,0,10*ROW('Water Data'!D4))),'Data Summary'!BS10="Yes"),100-OFFSET('Water Data'!$D$4,0,10*ROW('Water Data'!D4)),NA())</f>
        <v>#N/A</v>
      </c>
      <c r="E10" s="85" t="e">
        <f ca="true">+IF(AND(ISNUMBER(OFFSET('Water Data'!$D$6,0,10*ROW('Water Data'!D4))),'Data Summary'!BT10="Yes"),OFFSET('Water Data'!$D$6,0,10*ROW('Water Data'!D4)),NA())</f>
        <v>#N/A</v>
      </c>
      <c r="F10" s="85" t="e">
        <f ca="true">+IF(AND(ISNUMBER(OFFSET('Water Data'!$D$9,0,10*ROW('Water Data'!D4))),'Data Summary'!BU10="Yes"),OFFSET('Water Data'!$D$9,0,10*ROW('Water Data'!D4)),NA())</f>
        <v>#N/A</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t="e">
        <f ca="true">+IF(AND(ISNUMBER(OFFSET('Water Data'!$H$4,0,10*ROW('Water Data'!H4))),'Data Summary'!CE10="Yes"),100-OFFSET('Water Data'!$H$4,0,10*ROW('Water Data'!H4)),NA())</f>
        <v>#N/A</v>
      </c>
      <c r="Q10" s="85" t="e">
        <f ca="true">+IF(AND(ISNUMBER(OFFSET('Water Data'!$H$6,0,10*ROW('Water Data'!H4))),'Data Summary'!CF10="Yes"),OFFSET('Water Data'!$H$6,0,10*ROW('Water Data'!H4)),NA())</f>
        <v>#N/A</v>
      </c>
      <c r="R10" s="85" t="e">
        <f ca="true">+IF(AND(ISNUMBER(OFFSET('Water Data'!$H$9,0,10*ROW('Water Data'!H4))),'Data Summary'!CG10="Yes"),OFFSET('Water Data'!$H$9,0,10*ROW('Water Data'!H4)),NA())</f>
        <v>#N/A</v>
      </c>
      <c r="S10" s="85" t="e">
        <f ca="true">+IF(AND(ISNUMBER(OFFSET('Water Data'!$I$4,0,10*ROW('Water Data'!I4))),'Data Summary'!CH10="Yes"),100-OFFSET('Water Data'!$I$4,0,10*ROW('Water Data'!I4)),NA())</f>
        <v>#N/A</v>
      </c>
      <c r="T10" s="85" t="e">
        <f ca="true">+IF(AND(ISNUMBER(OFFSET('Water Data'!$I$6,0,10*ROW('Water Data'!I4))),'Data Summary'!CI10="Yes"),OFFSET('Water Data'!$I$6,0,10*ROW('Water Data'!I4)),NA())</f>
        <v>#N/A</v>
      </c>
      <c r="U10" s="85" t="e">
        <f ca="true">+IF(AND(ISNUMBER(OFFSET('Water Data'!$I$9,0,10*ROW('Water Data'!I4))),'Data Summary'!CJ10="Yes"),OFFSET('Water Data'!$I$9,0,10*ROW('Water Data'!I4)),NA())</f>
        <v>#N/A</v>
      </c>
      <c r="V10" s="86" t="e">
        <f ca="true">+IF(AND(ISNUMBER(OFFSET('Sanitation Data'!$D$4,0,10*ROW('Sanitation Data'!D4))),'Data Summary'!CK10="Yes"),100-OFFSET('Sanitation Data'!$D$4,0,10*ROW('Sanitation Data'!D4)),NA())</f>
        <v>#N/A</v>
      </c>
      <c r="W10" s="86" t="e">
        <f ca="true">+IF(AND(ISNUMBER(OFFSET('Sanitation Data'!$D$6,0,10*ROW('Sanitation Data'!D4))),'Data Summary'!CL10="Yes"),OFFSET('Sanitation Data'!$D$6,0,10*ROW('Sanitation Data'!D4)),NA())</f>
        <v>#N/A</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t="e">
        <f ca="true">+IF(AND(ISNUMBER(OFFSET('Sanitation Data'!$D$12,0,10*ROW('Sanitation Data'!D4))),'Data Summary'!CO10="Yes"),OFFSET('Sanitation Data'!$D$12,0,10*ROW('Sanitation Data'!D4)),NA())</f>
        <v>#N/A</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t="e">
        <f ca="true">+IF(AND(ISNUMBER(OFFSET('Sanitation Data'!$H$4,0,10*ROW('Sanitation Data'!H4))),'Data Summary'!DE10="Yes"),100-OFFSET('Sanitation Data'!$H$4,0,10*ROW('Sanitation Data'!H4)),NA())</f>
        <v>#N/A</v>
      </c>
      <c r="AQ10" s="86" t="e">
        <f ca="true">+IF(AND(ISNUMBER(OFFSET('Sanitation Data'!$H$6,0,10*ROW('Sanitation Data'!H4))),'Data Summary'!DF10="Yes"),OFFSET('Sanitation Data'!$H$6,0,10*ROW('Sanitation Data'!H4)),NA())</f>
        <v>#N/A</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t="e">
        <f ca="true">+IF(AND(ISNUMBER(OFFSET('Sanitation Data'!$H$12,0,10*ROW('Sanitation Data'!H4))),'Data Summary'!DI10="Yes"),OFFSET('Sanitation Data'!$H$12,0,10*ROW('Sanitation Data'!H4)),NA())</f>
        <v>#N/A</v>
      </c>
      <c r="AU10" s="86" t="e">
        <f ca="true">+IF(AND(ISNUMBER(OFFSET('Sanitation Data'!$I$4,0,10*ROW('Sanitation Data'!I4))),'Data Summary'!DJ10="Yes"),100-OFFSET('Sanitation Data'!$I$4,0,10*ROW('Sanitation Data'!I4)),NA())</f>
        <v>#N/A</v>
      </c>
      <c r="AV10" s="86" t="e">
        <f ca="true">+IF(AND(ISNUMBER(OFFSET('Sanitation Data'!$I$6,0,10*ROW('Sanitation Data'!I4))),'Data Summary'!DK10="Yes"),OFFSET('Sanitation Data'!$I$6,0,10*ROW('Sanitation Data'!I4)),NA())</f>
        <v>#N/A</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t="e">
        <f ca="true">+IF(AND(ISNUMBER(OFFSET('Sanitation Data'!$I$12,0,10*ROW('Sanitation Data'!I4))),'Data Summary'!DN10="Yes"),OFFSET('Sanitation Data'!$I$12,0,10*ROW('Sanitation Data'!I4)),NA())</f>
        <v>#N/A</v>
      </c>
      <c r="AZ10" s="87" t="e">
        <f ca="true">+IF(AND(ISNUMBER(OFFSET('Hygiene Data'!$D$5,0,10*ROW('Hygiene Data'!D4))),'Data Summary'!DO10="Yes"),OFFSET('Hygiene Data'!$D$5,0,10*ROW('Hygiene Data'!D4)),NA())</f>
        <v>#N/A</v>
      </c>
      <c r="BA10" s="87" t="e">
        <f ca="true">+IF(AND(ISNUMBER(OFFSET('Hygiene Data'!$D$7,0,10*ROW('Hygiene Data'!D4))),'Data Summary'!DP10="Yes"),OFFSET('Hygiene Data'!$D$7,0,10*ROW('Hygiene Data'!D4)),NA())</f>
        <v>#N/A</v>
      </c>
      <c r="BB10" s="87" t="e">
        <f ca="true">+IF(AND(ISNUMBER(OFFSET('Hygiene Data'!$D$9,0,10*ROW('Hygiene Data'!D4))),'Data Summary'!DQ10="Yes"),OFFSET('Hygiene Data'!$D$9,0,10*ROW('Hygiene Data'!D4)),NA())</f>
        <v>#N/A</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t="e">
        <f ca="true">+IF(AND(ISNUMBER(OFFSET('Hygiene Data'!$H$5,0,10*ROW('Hygiene Data'!H4))),'Data Summary'!EA10="Yes"),OFFSET('Hygiene Data'!$H$5,0,10*ROW('Hygiene Data'!H4)),NA())</f>
        <v>#N/A</v>
      </c>
      <c r="BM10" s="87" t="e">
        <f ca="true">+IF(AND(ISNUMBER(OFFSET('Hygiene Data'!$H$7,0,10*ROW('Hygiene Data'!H4))),'Data Summary'!EB10="Yes"),OFFSET('Hygiene Data'!$H$7,0,10*ROW('Hygiene Data'!H4)),NA())</f>
        <v>#N/A</v>
      </c>
      <c r="BN10" s="87" t="e">
        <f ca="true">+IF(AND(ISNUMBER(OFFSET('Hygiene Data'!$H$9,0,10*ROW('Hygiene Data'!H4))),'Data Summary'!EC10="Yes"),OFFSET('Hygiene Data'!$H$9,0,10*ROW('Hygiene Data'!H4)),NA())</f>
        <v>#N/A</v>
      </c>
      <c r="BO10" s="87" t="e">
        <f ca="true">+IF(AND(ISNUMBER(OFFSET('Hygiene Data'!$I$5,0,10*ROW('Hygiene Data'!I4))),'Data Summary'!ED10="Yes"),OFFSET('Hygiene Data'!$I$5,0,10*ROW('Hygiene Data'!I4)),NA())</f>
        <v>#N/A</v>
      </c>
      <c r="BP10" s="87" t="e">
        <f ca="true">+IF(AND(ISNUMBER(OFFSET('Hygiene Data'!$I$7,0,10*ROW('Hygiene Data'!I4))),'Data Summary'!EE10="Yes"),OFFSET('Hygiene Data'!$I$7,0,10*ROW('Hygiene Data'!I4)),NA())</f>
        <v>#N/A</v>
      </c>
      <c r="BQ10" s="87" t="e">
        <f ca="true">+IF(AND(ISNUMBER(OFFSET('Hygiene Data'!$I$9,0,10*ROW('Hygiene Data'!I4))),'Data Summary'!EF10="Yes"),OFFSET('Hygiene Data'!$I$9,0,10*ROW('Hygiene Data'!I4)),NA())</f>
        <v>#N/A</v>
      </c>
    </row>
    <row xmlns:x14ac="http://schemas.microsoft.com/office/spreadsheetml/2009/9/ac" r="11" x14ac:dyDescent="0.2">
      <c r="A11" s="319" t="e">
        <f ca="true">+RIGHT('Data Summary'!A11,LEN('Data Summary'!A11)-9)</f>
        <v>#VALUE!</v>
      </c>
      <c r="B11" s="32" t="str">
        <f ca="true">+IF(ISTEXT('Data Summary'!B11),'Data Summary'!B11,"")</f>
        <v/>
      </c>
      <c r="C11" s="318"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19" t="e">
        <f ca="true">+RIGHT('Data Summary'!A12,LEN('Data Summary'!A12)-9)</f>
        <v>#VALUE!</v>
      </c>
      <c r="B12" s="32" t="str">
        <f ca="true">+IF(ISTEXT('Data Summary'!B12),'Data Summary'!B12,"")</f>
        <v/>
      </c>
      <c r="C12" s="318"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6"/>
      <c r="I1" s="536"/>
      <c r="J1" s="536"/>
      <c r="K1" s="536"/>
      <c r="L1" s="536"/>
      <c r="M1" s="536"/>
      <c r="N1" s="536"/>
      <c r="O1" s="536"/>
      <c r="P1" s="536"/>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98.705730549999998</v>
      </c>
      <c r="D4" s="9"/>
      <c r="E4" s="9"/>
      <c r="F4" s="9"/>
      <c r="G4" s="9">
        <v>100</v>
      </c>
      <c r="H4" s="9">
        <v>96.328099019999996</v>
      </c>
      <c r="I4" s="149"/>
      <c r="J4" s="147" t="s">
        <v>34</v>
      </c>
      <c r="K4" s="9">
        <v>2023</v>
      </c>
      <c r="L4" s="9">
        <v>98.705730549999998</v>
      </c>
      <c r="M4" s="9"/>
      <c r="N4" s="9"/>
      <c r="O4" s="9"/>
      <c r="P4" s="9">
        <v>100</v>
      </c>
      <c r="Q4" s="9">
        <v>96.328099019999996</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1.29426945</v>
      </c>
      <c r="D5" s="9"/>
      <c r="E5" s="9"/>
      <c r="F5" s="9"/>
      <c r="G5" s="9">
        <v>0</v>
      </c>
      <c r="H5" s="9">
        <v>3.6719009759999999</v>
      </c>
      <c r="I5" s="149"/>
      <c r="J5" s="147" t="s">
        <v>35</v>
      </c>
      <c r="K5" s="9">
        <v>2023</v>
      </c>
      <c r="L5" s="9">
        <v>1.29426945</v>
      </c>
      <c r="M5" s="9"/>
      <c r="N5" s="9"/>
      <c r="O5" s="9"/>
      <c r="P5" s="9">
        <v>0</v>
      </c>
      <c r="Q5" s="9">
        <v>3.6719009759999999</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206</v>
      </c>
      <c r="B7" s="9">
        <v>2023</v>
      </c>
      <c r="C7" s="9">
        <v>0</v>
      </c>
      <c r="D7" s="9">
        <v>100</v>
      </c>
      <c r="E7" s="9">
        <v>100</v>
      </c>
      <c r="F7" s="9">
        <v>100</v>
      </c>
      <c r="G7" s="9">
        <v>0</v>
      </c>
      <c r="H7" s="9">
        <v>0</v>
      </c>
      <c r="I7" s="146"/>
      <c r="J7" s="151" t="s">
        <v>206</v>
      </c>
      <c r="K7" s="9">
        <v>2023</v>
      </c>
      <c r="L7" s="9">
        <v>0</v>
      </c>
      <c r="M7" s="9">
        <v>100</v>
      </c>
      <c r="N7" s="9">
        <v>100</v>
      </c>
      <c r="O7" s="9">
        <v>100</v>
      </c>
      <c r="P7" s="9">
        <v>0</v>
      </c>
      <c r="Q7" s="9">
        <v>0</v>
      </c>
      <c r="R7" s="146"/>
      <c r="S7" s="151" t="s">
        <v>206</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203</v>
      </c>
      <c r="K13" s="162" t="s">
        <v>166</v>
      </c>
      <c r="L13" s="162" t="s">
        <v>94</v>
      </c>
      <c r="M13" s="162" t="s">
        <v>95</v>
      </c>
      <c r="N13" s="162" t="s">
        <v>96</v>
      </c>
      <c r="O13" s="164" t="s">
        <v>97</v>
      </c>
      <c r="P13" s="164" t="s">
        <v>204</v>
      </c>
      <c r="Q13" s="162" t="s">
        <v>123</v>
      </c>
      <c r="R13" s="162" t="s">
        <v>157</v>
      </c>
      <c r="S13" s="165" t="s">
        <v>98</v>
      </c>
      <c r="T13" s="166" t="s">
        <v>99</v>
      </c>
      <c r="U13" s="166" t="s">
        <v>100</v>
      </c>
      <c r="V13" s="166" t="s">
        <v>205</v>
      </c>
    </row>
    <row xmlns:x14ac="http://schemas.microsoft.com/office/spreadsheetml/2009/9/ac" r="14" s="169" customFormat="true" ht="12" x14ac:dyDescent="0.2">
      <c r="A14" s="167" t="s">
        <v>211</v>
      </c>
      <c r="B14" s="9">
        <v>2000</v>
      </c>
      <c r="C14" s="168" t="s">
        <v>7</v>
      </c>
      <c r="D14" s="9">
        <v>4059</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211</v>
      </c>
      <c r="B15" s="9">
        <v>2001</v>
      </c>
      <c r="C15" s="168" t="s">
        <v>7</v>
      </c>
      <c r="D15" s="9">
        <v>4188</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211</v>
      </c>
      <c r="B16" s="9">
        <v>2002</v>
      </c>
      <c r="C16" s="168" t="s">
        <v>7</v>
      </c>
      <c r="D16" s="9">
        <v>4328</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211</v>
      </c>
      <c r="B17" s="9">
        <v>2003</v>
      </c>
      <c r="C17" s="168" t="s">
        <v>7</v>
      </c>
      <c r="D17" s="9">
        <v>4507</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211</v>
      </c>
      <c r="B18" s="9">
        <v>2004</v>
      </c>
      <c r="C18" s="168" t="s">
        <v>7</v>
      </c>
      <c r="D18" s="9">
        <v>4675</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211</v>
      </c>
      <c r="B19" s="9">
        <v>2005</v>
      </c>
      <c r="C19" s="168" t="s">
        <v>7</v>
      </c>
      <c r="D19" s="9">
        <v>4847</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211</v>
      </c>
      <c r="B20" s="9">
        <v>2006</v>
      </c>
      <c r="C20" s="168" t="s">
        <v>7</v>
      </c>
      <c r="D20" s="9">
        <v>5036</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211</v>
      </c>
      <c r="B21" s="9">
        <v>2007</v>
      </c>
      <c r="C21" s="168" t="s">
        <v>7</v>
      </c>
      <c r="D21" s="9">
        <v>5212</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211</v>
      </c>
      <c r="B22" s="9">
        <v>2008</v>
      </c>
      <c r="C22" s="168" t="s">
        <v>7</v>
      </c>
      <c r="D22" s="9">
        <v>5376</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211</v>
      </c>
      <c r="B23" s="9">
        <v>2009</v>
      </c>
      <c r="C23" s="168" t="s">
        <v>7</v>
      </c>
      <c r="D23" s="9">
        <v>5552</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211</v>
      </c>
      <c r="B24" s="9">
        <v>2010</v>
      </c>
      <c r="C24" s="168" t="s">
        <v>7</v>
      </c>
      <c r="D24" s="9">
        <v>5705</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211</v>
      </c>
      <c r="B25" s="9">
        <v>2011</v>
      </c>
      <c r="C25" s="168" t="s">
        <v>7</v>
      </c>
      <c r="D25" s="9">
        <v>5840</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211</v>
      </c>
      <c r="B26" s="9">
        <v>2012</v>
      </c>
      <c r="C26" s="168" t="s">
        <v>7</v>
      </c>
      <c r="D26" s="9">
        <v>5942</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211</v>
      </c>
      <c r="B27" s="9">
        <v>2013</v>
      </c>
      <c r="C27" s="168" t="s">
        <v>7</v>
      </c>
      <c r="D27" s="9">
        <v>6054</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211</v>
      </c>
      <c r="B28" s="9">
        <v>2014</v>
      </c>
      <c r="C28" s="168" t="s">
        <v>7</v>
      </c>
      <c r="D28" s="9">
        <v>6129</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211</v>
      </c>
      <c r="B29" s="9">
        <v>2015</v>
      </c>
      <c r="C29" s="168" t="s">
        <v>7</v>
      </c>
      <c r="D29" s="9">
        <v>6157</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211</v>
      </c>
      <c r="B30" s="9">
        <v>2016</v>
      </c>
      <c r="C30" s="168" t="s">
        <v>7</v>
      </c>
      <c r="D30" s="9">
        <v>6131</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211</v>
      </c>
      <c r="B31" s="9">
        <v>2017</v>
      </c>
      <c r="C31" s="168" t="s">
        <v>7</v>
      </c>
      <c r="D31" s="9">
        <v>6134</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211</v>
      </c>
      <c r="B32" s="9">
        <v>2018</v>
      </c>
      <c r="C32" s="168" t="s">
        <v>7</v>
      </c>
      <c r="D32" s="9">
        <v>6165</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211</v>
      </c>
      <c r="B33" s="9">
        <v>2019</v>
      </c>
      <c r="C33" s="168" t="s">
        <v>7</v>
      </c>
      <c r="D33" s="9">
        <v>6190</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211</v>
      </c>
      <c r="B34" s="9">
        <v>2020</v>
      </c>
      <c r="C34" s="168" t="s">
        <v>7</v>
      </c>
      <c r="D34" s="9">
        <v>6243</v>
      </c>
      <c r="E34" s="9">
        <v>100</v>
      </c>
      <c r="F34" s="9">
        <v>100</v>
      </c>
      <c r="G34" s="9">
        <v>99.676432637571224</v>
      </c>
      <c r="H34" s="9">
        <v>0.3235673624287756</v>
      </c>
      <c r="I34" s="9">
        <v>0</v>
      </c>
      <c r="J34" s="9">
        <v>0</v>
      </c>
      <c r="K34" s="9">
        <v>100</v>
      </c>
      <c r="L34" s="9">
        <v>100</v>
      </c>
      <c r="M34" s="9">
        <v>99.676432637571224</v>
      </c>
      <c r="N34" s="9">
        <v>0.3235673624287756</v>
      </c>
      <c r="O34" s="9">
        <v>0</v>
      </c>
      <c r="P34" s="9">
        <v>0</v>
      </c>
      <c r="Q34" s="9">
        <v>100</v>
      </c>
      <c r="R34" s="9">
        <v>100</v>
      </c>
      <c r="S34" s="9">
        <v>99.676432637571224</v>
      </c>
      <c r="T34" s="9">
        <v>0.3235673624287756</v>
      </c>
      <c r="U34" s="9">
        <v>0</v>
      </c>
      <c r="V34" s="9">
        <v>0</v>
      </c>
    </row>
    <row xmlns:x14ac="http://schemas.microsoft.com/office/spreadsheetml/2009/9/ac" r="35" s="169" customFormat="true" ht="12" x14ac:dyDescent="0.2">
      <c r="A35" s="167" t="s">
        <v>211</v>
      </c>
      <c r="B35" s="9">
        <v>2021</v>
      </c>
      <c r="C35" s="168" t="s">
        <v>7</v>
      </c>
      <c r="D35" s="9">
        <v>6302</v>
      </c>
      <c r="E35" s="9">
        <v>100</v>
      </c>
      <c r="F35" s="9">
        <v>100</v>
      </c>
      <c r="G35" s="9">
        <v>99.352865275142449</v>
      </c>
      <c r="H35" s="9">
        <v>0.64713472485755119</v>
      </c>
      <c r="I35" s="9">
        <v>0</v>
      </c>
      <c r="J35" s="9">
        <v>0</v>
      </c>
      <c r="K35" s="9">
        <v>100</v>
      </c>
      <c r="L35" s="9">
        <v>100</v>
      </c>
      <c r="M35" s="9">
        <v>99.352865275142449</v>
      </c>
      <c r="N35" s="9">
        <v>0.64713472485755119</v>
      </c>
      <c r="O35" s="9">
        <v>0</v>
      </c>
      <c r="P35" s="9">
        <v>0</v>
      </c>
      <c r="Q35" s="9">
        <v>100</v>
      </c>
      <c r="R35" s="9">
        <v>100</v>
      </c>
      <c r="S35" s="9">
        <v>99.352865275142449</v>
      </c>
      <c r="T35" s="9">
        <v>0.64713472485755119</v>
      </c>
      <c r="U35" s="9">
        <v>0</v>
      </c>
      <c r="V35" s="9">
        <v>0</v>
      </c>
    </row>
    <row xmlns:x14ac="http://schemas.microsoft.com/office/spreadsheetml/2009/9/ac" r="36" s="169" customFormat="true" ht="12" x14ac:dyDescent="0.2">
      <c r="A36" s="167" t="s">
        <v>211</v>
      </c>
      <c r="B36" s="9">
        <v>2022</v>
      </c>
      <c r="C36" s="168" t="s">
        <v>7</v>
      </c>
      <c r="D36" s="9">
        <v>6392</v>
      </c>
      <c r="E36" s="9">
        <v>100</v>
      </c>
      <c r="F36" s="9">
        <v>100</v>
      </c>
      <c r="G36" s="9">
        <v>99.02929791271356</v>
      </c>
      <c r="H36" s="9">
        <v>0.97070208728644047</v>
      </c>
      <c r="I36" s="9">
        <v>0</v>
      </c>
      <c r="J36" s="9">
        <v>0</v>
      </c>
      <c r="K36" s="9">
        <v>100</v>
      </c>
      <c r="L36" s="9">
        <v>100</v>
      </c>
      <c r="M36" s="9">
        <v>99.02929791271356</v>
      </c>
      <c r="N36" s="9">
        <v>0.97070208728644047</v>
      </c>
      <c r="O36" s="9">
        <v>0</v>
      </c>
      <c r="P36" s="9">
        <v>0</v>
      </c>
      <c r="Q36" s="9">
        <v>100</v>
      </c>
      <c r="R36" s="9">
        <v>100</v>
      </c>
      <c r="S36" s="9">
        <v>99.02929791271356</v>
      </c>
      <c r="T36" s="9">
        <v>0.97070208728644047</v>
      </c>
      <c r="U36" s="9">
        <v>0</v>
      </c>
      <c r="V36" s="9">
        <v>0</v>
      </c>
    </row>
    <row xmlns:x14ac="http://schemas.microsoft.com/office/spreadsheetml/2009/9/ac" r="37" s="169" customFormat="true" ht="12" x14ac:dyDescent="0.2">
      <c r="A37" s="167" t="s">
        <v>211</v>
      </c>
      <c r="B37" s="9">
        <v>2023</v>
      </c>
      <c r="C37" s="168" t="s">
        <v>7</v>
      </c>
      <c r="D37" s="9">
        <v>6465</v>
      </c>
      <c r="E37" s="9">
        <v>100</v>
      </c>
      <c r="F37" s="9">
        <v>100</v>
      </c>
      <c r="G37" s="9">
        <v>98.70573055028467</v>
      </c>
      <c r="H37" s="9">
        <v>1.29426944971533</v>
      </c>
      <c r="I37" s="9">
        <v>0</v>
      </c>
      <c r="J37" s="9">
        <v>0</v>
      </c>
      <c r="K37" s="9">
        <v>100</v>
      </c>
      <c r="L37" s="9">
        <v>100</v>
      </c>
      <c r="M37" s="9">
        <v>98.70573055028467</v>
      </c>
      <c r="N37" s="9">
        <v>1.29426944971533</v>
      </c>
      <c r="O37" s="9">
        <v>0</v>
      </c>
      <c r="P37" s="9">
        <v>0</v>
      </c>
      <c r="Q37" s="9">
        <v>100</v>
      </c>
      <c r="R37" s="9">
        <v>100</v>
      </c>
      <c r="S37" s="9">
        <v>98.70573055028467</v>
      </c>
      <c r="T37" s="9">
        <v>1.29426944971533</v>
      </c>
      <c r="U37" s="9">
        <v>0</v>
      </c>
      <c r="V37" s="9">
        <v>0</v>
      </c>
    </row>
    <row xmlns:x14ac="http://schemas.microsoft.com/office/spreadsheetml/2009/9/ac" r="38" s="169" customFormat="true" ht="12" x14ac:dyDescent="0.2">
      <c r="A38" s="167" t="s">
        <v>211</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211</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211</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211</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211</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211</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211</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211</v>
      </c>
      <c r="B45" s="9">
        <v>2000</v>
      </c>
      <c r="C45" s="168" t="s">
        <v>1</v>
      </c>
      <c r="D45" s="9">
        <v>3431.8846238708502</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211</v>
      </c>
      <c r="B46" s="9">
        <v>2001</v>
      </c>
      <c r="C46" s="168" t="s">
        <v>1</v>
      </c>
      <c r="D46" s="9">
        <v>3574.960539550781</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211</v>
      </c>
      <c r="B47" s="9">
        <v>2002</v>
      </c>
      <c r="C47" s="168" t="s">
        <v>1</v>
      </c>
      <c r="D47" s="9">
        <v>3722.383123779297</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211</v>
      </c>
      <c r="B48" s="9">
        <v>2003</v>
      </c>
      <c r="C48" s="168" t="s">
        <v>1</v>
      </c>
      <c r="D48" s="9">
        <v>3903.4226370239262</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211</v>
      </c>
      <c r="B49" s="9">
        <v>2004</v>
      </c>
      <c r="C49" s="168" t="s">
        <v>1</v>
      </c>
      <c r="D49" s="9">
        <v>4076.0391654968262</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211</v>
      </c>
      <c r="B50" s="9">
        <v>2005</v>
      </c>
      <c r="C50" s="168" t="s">
        <v>1</v>
      </c>
      <c r="D50" s="9">
        <v>4253.0002831268312</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211</v>
      </c>
      <c r="B51" s="9">
        <v>2006</v>
      </c>
      <c r="C51" s="168" t="s">
        <v>1</v>
      </c>
      <c r="D51" s="9">
        <v>4445.8310708618164</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211</v>
      </c>
      <c r="B52" s="9">
        <v>2007</v>
      </c>
      <c r="C52" s="168" t="s">
        <v>1</v>
      </c>
      <c r="D52" s="9">
        <v>4628.0994873046884</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211</v>
      </c>
      <c r="B53" s="9">
        <v>2008</v>
      </c>
      <c r="C53" s="168" t="s">
        <v>1</v>
      </c>
      <c r="D53" s="9">
        <v>4800.4453710937496</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211</v>
      </c>
      <c r="B54" s="9">
        <v>2009</v>
      </c>
      <c r="C54" s="168" t="s">
        <v>1</v>
      </c>
      <c r="D54" s="9">
        <v>4984.0302136230466</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211</v>
      </c>
      <c r="B55" s="9">
        <v>2010</v>
      </c>
      <c r="C55" s="168" t="s">
        <v>1</v>
      </c>
      <c r="D55" s="9">
        <v>5147.5072189331058</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211</v>
      </c>
      <c r="B56" s="9">
        <v>2011</v>
      </c>
      <c r="C56" s="168" t="s">
        <v>1</v>
      </c>
      <c r="D56" s="9">
        <v>5295.0111572265623</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211</v>
      </c>
      <c r="B57" s="9">
        <v>2012</v>
      </c>
      <c r="C57" s="168" t="s">
        <v>1</v>
      </c>
      <c r="D57" s="9">
        <v>5412.5675823974607</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211</v>
      </c>
      <c r="B58" s="9">
        <v>2013</v>
      </c>
      <c r="C58" s="168" t="s">
        <v>1</v>
      </c>
      <c r="D58" s="9">
        <v>5538.3809234619139</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211</v>
      </c>
      <c r="B59" s="9">
        <v>2014</v>
      </c>
      <c r="C59" s="168" t="s">
        <v>1</v>
      </c>
      <c r="D59" s="9">
        <v>5629.5476628112792</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211</v>
      </c>
      <c r="B60" s="9">
        <v>2015</v>
      </c>
      <c r="C60" s="168" t="s">
        <v>1</v>
      </c>
      <c r="D60" s="9">
        <v>5676.4461312103276</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211</v>
      </c>
      <c r="B61" s="9">
        <v>2016</v>
      </c>
      <c r="C61" s="168" t="s">
        <v>1</v>
      </c>
      <c r="D61" s="9">
        <v>5672.2171652221678</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211</v>
      </c>
      <c r="B62" s="9">
        <v>2017</v>
      </c>
      <c r="C62" s="168" t="s">
        <v>1</v>
      </c>
      <c r="D62" s="9">
        <v>5693.3948623657216</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211</v>
      </c>
      <c r="B63" s="9">
        <v>2018</v>
      </c>
      <c r="C63" s="168" t="s">
        <v>1</v>
      </c>
      <c r="D63" s="9">
        <v>5739.4916736602781</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211</v>
      </c>
      <c r="B64" s="9">
        <v>2019</v>
      </c>
      <c r="C64" s="168" t="s">
        <v>1</v>
      </c>
      <c r="D64" s="9">
        <v>5778.9840377807623</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211</v>
      </c>
      <c r="B65" s="9">
        <v>2020</v>
      </c>
      <c r="C65" s="168" t="s">
        <v>1</v>
      </c>
      <c r="D65" s="9">
        <v>5843.7603595733644</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211</v>
      </c>
      <c r="B66" s="9">
        <v>2021</v>
      </c>
      <c r="C66" s="168" t="s">
        <v>1</v>
      </c>
      <c r="D66" s="9">
        <v>5913.4186569213871</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211</v>
      </c>
      <c r="B67" s="9">
        <v>2022</v>
      </c>
      <c r="C67" s="168" t="s">
        <v>1</v>
      </c>
      <c r="D67" s="9">
        <v>6011.4840527343749</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211</v>
      </c>
      <c r="B68" s="9">
        <v>2023</v>
      </c>
      <c r="C68" s="168" t="s">
        <v>1</v>
      </c>
      <c r="D68" s="9">
        <v>6093.0686565399164</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211</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211</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211</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211</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211</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211</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211</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211</v>
      </c>
      <c r="B76" s="9">
        <v>2000</v>
      </c>
      <c r="C76" s="168" t="s">
        <v>2</v>
      </c>
      <c r="D76" s="9">
        <v>627.11537612915038</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211</v>
      </c>
      <c r="B77" s="9">
        <v>2001</v>
      </c>
      <c r="C77" s="168" t="s">
        <v>2</v>
      </c>
      <c r="D77" s="9">
        <v>613.03946044921872</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211</v>
      </c>
      <c r="B78" s="9">
        <v>2002</v>
      </c>
      <c r="C78" s="168" t="s">
        <v>2</v>
      </c>
      <c r="D78" s="9">
        <v>605.61687622070315</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211</v>
      </c>
      <c r="B79" s="9">
        <v>2003</v>
      </c>
      <c r="C79" s="168" t="s">
        <v>2</v>
      </c>
      <c r="D79" s="9">
        <v>603.57736297607426</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211</v>
      </c>
      <c r="B80" s="9">
        <v>2004</v>
      </c>
      <c r="C80" s="168" t="s">
        <v>2</v>
      </c>
      <c r="D80" s="9">
        <v>598.96083450317383</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211</v>
      </c>
      <c r="B81" s="9">
        <v>2005</v>
      </c>
      <c r="C81" s="168" t="s">
        <v>2</v>
      </c>
      <c r="D81" s="9">
        <v>593.99971687316895</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211</v>
      </c>
      <c r="B82" s="9">
        <v>2006</v>
      </c>
      <c r="C82" s="168" t="s">
        <v>2</v>
      </c>
      <c r="D82" s="9">
        <v>590.16892913818356</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211</v>
      </c>
      <c r="B83" s="9">
        <v>2007</v>
      </c>
      <c r="C83" s="168" t="s">
        <v>2</v>
      </c>
      <c r="D83" s="9">
        <v>583.9005126953125</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211</v>
      </c>
      <c r="B84" s="9">
        <v>2008</v>
      </c>
      <c r="C84" s="168" t="s">
        <v>2</v>
      </c>
      <c r="D84" s="9">
        <v>575.55462890624995</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211</v>
      </c>
      <c r="B85" s="9">
        <v>2009</v>
      </c>
      <c r="C85" s="168" t="s">
        <v>2</v>
      </c>
      <c r="D85" s="9">
        <v>567.96978637695315</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211</v>
      </c>
      <c r="B86" s="9">
        <v>2010</v>
      </c>
      <c r="C86" s="168" t="s">
        <v>2</v>
      </c>
      <c r="D86" s="9">
        <v>557.49278106689451</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211</v>
      </c>
      <c r="B87" s="9">
        <v>2011</v>
      </c>
      <c r="C87" s="168" t="s">
        <v>2</v>
      </c>
      <c r="D87" s="9">
        <v>544.98884277343745</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211</v>
      </c>
      <c r="B88" s="9">
        <v>2012</v>
      </c>
      <c r="C88" s="168" t="s">
        <v>2</v>
      </c>
      <c r="D88" s="9">
        <v>529.43241760253909</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211</v>
      </c>
      <c r="B89" s="9">
        <v>2013</v>
      </c>
      <c r="C89" s="168" t="s">
        <v>2</v>
      </c>
      <c r="D89" s="9">
        <v>515.61907653808589</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211</v>
      </c>
      <c r="B90" s="9">
        <v>2014</v>
      </c>
      <c r="C90" s="168" t="s">
        <v>2</v>
      </c>
      <c r="D90" s="9">
        <v>499.45233718872072</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211</v>
      </c>
      <c r="B91" s="9">
        <v>2015</v>
      </c>
      <c r="C91" s="168" t="s">
        <v>2</v>
      </c>
      <c r="D91" s="9">
        <v>480.55386878967278</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211</v>
      </c>
      <c r="B92" s="9">
        <v>2016</v>
      </c>
      <c r="C92" s="168" t="s">
        <v>2</v>
      </c>
      <c r="D92" s="9">
        <v>458.78283477783208</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211</v>
      </c>
      <c r="B93" s="9">
        <v>2017</v>
      </c>
      <c r="C93" s="168" t="s">
        <v>2</v>
      </c>
      <c r="D93" s="9">
        <v>440.60513763427741</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211</v>
      </c>
      <c r="B94" s="9">
        <v>2018</v>
      </c>
      <c r="C94" s="168" t="s">
        <v>2</v>
      </c>
      <c r="D94" s="9">
        <v>425.50832633972169</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211</v>
      </c>
      <c r="B95" s="9">
        <v>2019</v>
      </c>
      <c r="C95" s="168" t="s">
        <v>2</v>
      </c>
      <c r="D95" s="9">
        <v>411.0159622192383</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211</v>
      </c>
      <c r="B96" s="9">
        <v>2020</v>
      </c>
      <c r="C96" s="168" t="s">
        <v>2</v>
      </c>
      <c r="D96" s="9">
        <v>399.23964042663567</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211</v>
      </c>
      <c r="B97" s="9">
        <v>2021</v>
      </c>
      <c r="C97" s="168" t="s">
        <v>2</v>
      </c>
      <c r="D97" s="9">
        <v>388.58134307861332</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211</v>
      </c>
      <c r="B98" s="9">
        <v>2022</v>
      </c>
      <c r="C98" s="168" t="s">
        <v>2</v>
      </c>
      <c r="D98" s="9">
        <v>380.51594726562502</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211</v>
      </c>
      <c r="B99" s="9">
        <v>2023</v>
      </c>
      <c r="C99" s="168" t="s">
        <v>2</v>
      </c>
      <c r="D99" s="9">
        <v>371.93134346008299</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211</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211</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211</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211</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211</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211</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211</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211</v>
      </c>
      <c r="B107" s="9">
        <v>2000</v>
      </c>
      <c r="C107" s="168" t="s">
        <v>16</v>
      </c>
      <c r="D107" s="9">
        <v>714</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211</v>
      </c>
      <c r="B108" s="9">
        <v>2001</v>
      </c>
      <c r="C108" s="168" t="s">
        <v>16</v>
      </c>
      <c r="D108" s="9">
        <v>718</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211</v>
      </c>
      <c r="B109" s="9">
        <v>2002</v>
      </c>
      <c r="C109" s="168" t="s">
        <v>16</v>
      </c>
      <c r="D109" s="9">
        <v>746</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211</v>
      </c>
      <c r="B110" s="9">
        <v>2003</v>
      </c>
      <c r="C110" s="170" t="s">
        <v>16</v>
      </c>
      <c r="D110" s="9">
        <v>794</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211</v>
      </c>
      <c r="B111" s="9">
        <v>2004</v>
      </c>
      <c r="C111" s="170" t="s">
        <v>16</v>
      </c>
      <c r="D111" s="9">
        <v>837</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211</v>
      </c>
      <c r="B112" s="9">
        <v>2005</v>
      </c>
      <c r="C112" s="170" t="s">
        <v>16</v>
      </c>
      <c r="D112" s="9">
        <v>884</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211</v>
      </c>
      <c r="B113" s="9">
        <v>2006</v>
      </c>
      <c r="C113" s="170" t="s">
        <v>16</v>
      </c>
      <c r="D113" s="9">
        <v>926</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211</v>
      </c>
      <c r="B114" s="9">
        <v>2007</v>
      </c>
      <c r="C114" s="170" t="s">
        <v>16</v>
      </c>
      <c r="D114" s="9">
        <v>925</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211</v>
      </c>
      <c r="B115" s="9">
        <v>2008</v>
      </c>
      <c r="C115" s="170" t="s">
        <v>16</v>
      </c>
      <c r="D115" s="9">
        <v>893</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211</v>
      </c>
      <c r="B116" s="9">
        <v>2009</v>
      </c>
      <c r="C116" s="172" t="s">
        <v>16</v>
      </c>
      <c r="D116" s="9">
        <v>866</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211</v>
      </c>
      <c r="B117" s="9">
        <v>2010</v>
      </c>
      <c r="C117" s="172" t="s">
        <v>16</v>
      </c>
      <c r="D117" s="9">
        <v>847</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211</v>
      </c>
      <c r="B118" s="9">
        <v>2011</v>
      </c>
      <c r="C118" s="172" t="s">
        <v>16</v>
      </c>
      <c r="D118" s="9">
        <v>849</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211</v>
      </c>
      <c r="B119" s="9">
        <v>2012</v>
      </c>
      <c r="C119" s="172" t="s">
        <v>16</v>
      </c>
      <c r="D119" s="9">
        <v>883</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211</v>
      </c>
      <c r="B120" s="9">
        <v>2013</v>
      </c>
      <c r="C120" s="172" t="s">
        <v>16</v>
      </c>
      <c r="D120" s="9">
        <v>937</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211</v>
      </c>
      <c r="B121" s="9">
        <v>2014</v>
      </c>
      <c r="C121" s="172" t="s">
        <v>16</v>
      </c>
      <c r="D121" s="9">
        <v>954</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211</v>
      </c>
      <c r="B122" s="9">
        <v>2015</v>
      </c>
      <c r="C122" s="172" t="s">
        <v>16</v>
      </c>
      <c r="D122" s="9">
        <v>928</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211</v>
      </c>
      <c r="B123" s="9">
        <v>2016</v>
      </c>
      <c r="C123" s="172" t="s">
        <v>16</v>
      </c>
      <c r="D123" s="9">
        <v>830</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211</v>
      </c>
      <c r="B124" s="9">
        <v>2017</v>
      </c>
      <c r="C124" s="172" t="s">
        <v>16</v>
      </c>
      <c r="D124" s="9">
        <v>806</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211</v>
      </c>
      <c r="B125" s="9">
        <v>2018</v>
      </c>
      <c r="C125" s="172" t="s">
        <v>16</v>
      </c>
      <c r="D125" s="9">
        <v>877</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211</v>
      </c>
      <c r="B126" s="9">
        <v>2019</v>
      </c>
      <c r="C126" s="172" t="s">
        <v>16</v>
      </c>
      <c r="D126" s="9">
        <v>902</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211</v>
      </c>
      <c r="B127" s="9">
        <v>2020</v>
      </c>
      <c r="C127" s="172" t="s">
        <v>16</v>
      </c>
      <c r="D127" s="9">
        <v>932</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211</v>
      </c>
      <c r="B128" s="9">
        <v>2021</v>
      </c>
      <c r="C128" s="172" t="s">
        <v>16</v>
      </c>
      <c r="D128" s="9">
        <v>983</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211</v>
      </c>
      <c r="B129" s="9">
        <v>2022</v>
      </c>
      <c r="C129" s="172" t="s">
        <v>16</v>
      </c>
      <c r="D129" s="9">
        <v>1042</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211</v>
      </c>
      <c r="B130" s="9">
        <v>2023</v>
      </c>
      <c r="C130" s="172" t="s">
        <v>16</v>
      </c>
      <c r="D130" s="9">
        <v>1074</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211</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211</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211</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211</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211</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211</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211</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211</v>
      </c>
      <c r="B138" s="9">
        <v>2000</v>
      </c>
      <c r="C138" s="172" t="s">
        <v>17</v>
      </c>
      <c r="D138" s="9">
        <v>1981</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211</v>
      </c>
      <c r="B139" s="9">
        <v>2001</v>
      </c>
      <c r="C139" s="172" t="s">
        <v>17</v>
      </c>
      <c r="D139" s="9">
        <v>2032</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211</v>
      </c>
      <c r="B140" s="9">
        <v>2002</v>
      </c>
      <c r="C140" s="172" t="s">
        <v>17</v>
      </c>
      <c r="D140" s="9">
        <v>2063</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211</v>
      </c>
      <c r="B141" s="9">
        <v>2003</v>
      </c>
      <c r="C141" s="172" t="s">
        <v>17</v>
      </c>
      <c r="D141" s="9">
        <v>2109</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211</v>
      </c>
      <c r="B142" s="9">
        <v>2004</v>
      </c>
      <c r="C142" s="172" t="s">
        <v>17</v>
      </c>
      <c r="D142" s="9">
        <v>2206</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211</v>
      </c>
      <c r="B143" s="9">
        <v>2005</v>
      </c>
      <c r="C143" s="172" t="s">
        <v>17</v>
      </c>
      <c r="D143" s="9">
        <v>2326</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211</v>
      </c>
      <c r="B144" s="9">
        <v>2006</v>
      </c>
      <c r="C144" s="172" t="s">
        <v>17</v>
      </c>
      <c r="D144" s="9">
        <v>2464</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211</v>
      </c>
      <c r="B145" s="9">
        <v>2007</v>
      </c>
      <c r="C145" s="172" t="s">
        <v>17</v>
      </c>
      <c r="D145" s="9">
        <v>2593</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211</v>
      </c>
      <c r="B146" s="9">
        <v>2008</v>
      </c>
      <c r="C146" s="172" t="s">
        <v>17</v>
      </c>
      <c r="D146" s="9">
        <v>2707</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211</v>
      </c>
      <c r="B147" s="9">
        <v>2009</v>
      </c>
      <c r="C147" s="172" t="s">
        <v>17</v>
      </c>
      <c r="D147" s="9">
        <v>2763</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211</v>
      </c>
      <c r="B148" s="9">
        <v>2010</v>
      </c>
      <c r="C148" s="172" t="s">
        <v>17</v>
      </c>
      <c r="D148" s="9">
        <v>2774</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211</v>
      </c>
      <c r="B149" s="9">
        <v>2011</v>
      </c>
      <c r="C149" s="172" t="s">
        <v>17</v>
      </c>
      <c r="D149" s="9">
        <v>2749</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211</v>
      </c>
      <c r="B150" s="9">
        <v>2012</v>
      </c>
      <c r="C150" s="172" t="s">
        <v>17</v>
      </c>
      <c r="D150" s="9">
        <v>2694</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211</v>
      </c>
      <c r="B151" s="9">
        <v>2013</v>
      </c>
      <c r="C151" s="172" t="s">
        <v>17</v>
      </c>
      <c r="D151" s="9">
        <v>2699</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211</v>
      </c>
      <c r="B152" s="9">
        <v>2014</v>
      </c>
      <c r="C152" s="172" t="s">
        <v>17</v>
      </c>
      <c r="D152" s="9">
        <v>2720</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211</v>
      </c>
      <c r="B153" s="9">
        <v>2015</v>
      </c>
      <c r="C153" s="172" t="s">
        <v>17</v>
      </c>
      <c r="D153" s="9">
        <v>2763</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211</v>
      </c>
      <c r="B154" s="9">
        <v>2016</v>
      </c>
      <c r="C154" s="172" t="s">
        <v>17</v>
      </c>
      <c r="D154" s="9">
        <v>2835</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211</v>
      </c>
      <c r="B155" s="9">
        <v>2017</v>
      </c>
      <c r="C155" s="172" t="s">
        <v>17</v>
      </c>
      <c r="D155" s="9">
        <v>2884</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211</v>
      </c>
      <c r="B156" s="9">
        <v>2018</v>
      </c>
      <c r="C156" s="172" t="s">
        <v>17</v>
      </c>
      <c r="D156" s="9">
        <v>2857</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211</v>
      </c>
      <c r="B157" s="9">
        <v>2019</v>
      </c>
      <c r="C157" s="172" t="s">
        <v>17</v>
      </c>
      <c r="D157" s="9">
        <v>2863</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211</v>
      </c>
      <c r="B158" s="9">
        <v>2020</v>
      </c>
      <c r="C158" s="172" t="s">
        <v>17</v>
      </c>
      <c r="D158" s="9">
        <v>2854</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211</v>
      </c>
      <c r="B159" s="9">
        <v>2021</v>
      </c>
      <c r="C159" s="172" t="s">
        <v>17</v>
      </c>
      <c r="D159" s="9">
        <v>2804</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211</v>
      </c>
      <c r="B160" s="9">
        <v>2022</v>
      </c>
      <c r="C160" s="172" t="s">
        <v>17</v>
      </c>
      <c r="D160" s="9">
        <v>2780</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211</v>
      </c>
      <c r="B161" s="9">
        <v>2023</v>
      </c>
      <c r="C161" s="172" t="s">
        <v>17</v>
      </c>
      <c r="D161" s="9">
        <v>2789</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211</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211</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211</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211</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211</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211</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211</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211</v>
      </c>
      <c r="B169" s="9">
        <v>2000</v>
      </c>
      <c r="C169" s="173" t="s">
        <v>18</v>
      </c>
      <c r="D169" s="9">
        <v>1364</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211</v>
      </c>
      <c r="B170" s="9">
        <v>2001</v>
      </c>
      <c r="C170" s="173" t="s">
        <v>18</v>
      </c>
      <c r="D170" s="9">
        <v>1438</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211</v>
      </c>
      <c r="B171" s="9">
        <v>2002</v>
      </c>
      <c r="C171" s="173" t="s">
        <v>18</v>
      </c>
      <c r="D171" s="9">
        <v>1519</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211</v>
      </c>
      <c r="B172" s="9">
        <v>2003</v>
      </c>
      <c r="C172" s="173" t="s">
        <v>18</v>
      </c>
      <c r="D172" s="9">
        <v>1604</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211</v>
      </c>
      <c r="B173" s="9">
        <v>2004</v>
      </c>
      <c r="C173" s="173" t="s">
        <v>18</v>
      </c>
      <c r="D173" s="9">
        <v>1632</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211</v>
      </c>
      <c r="B174" s="9">
        <v>2005</v>
      </c>
      <c r="C174" s="173" t="s">
        <v>18</v>
      </c>
      <c r="D174" s="9">
        <v>1637</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211</v>
      </c>
      <c r="B175" s="9">
        <v>2006</v>
      </c>
      <c r="C175" s="173" t="s">
        <v>18</v>
      </c>
      <c r="D175" s="9">
        <v>1646</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211</v>
      </c>
      <c r="B176" s="9">
        <v>2007</v>
      </c>
      <c r="C176" s="173" t="s">
        <v>18</v>
      </c>
      <c r="D176" s="9">
        <v>1694</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211</v>
      </c>
      <c r="B177" s="9">
        <v>2008</v>
      </c>
      <c r="C177" s="173" t="s">
        <v>18</v>
      </c>
      <c r="D177" s="9">
        <v>1776</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211</v>
      </c>
      <c r="B178" s="9">
        <v>2009</v>
      </c>
      <c r="C178" s="173" t="s">
        <v>18</v>
      </c>
      <c r="D178" s="9">
        <v>1923</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211</v>
      </c>
      <c r="B179" s="9">
        <v>2010</v>
      </c>
      <c r="C179" s="173" t="s">
        <v>18</v>
      </c>
      <c r="D179" s="9">
        <v>2084</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211</v>
      </c>
      <c r="B180" s="9">
        <v>2011</v>
      </c>
      <c r="C180" s="173" t="s">
        <v>18</v>
      </c>
      <c r="D180" s="9">
        <v>2242</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211</v>
      </c>
      <c r="B181" s="9">
        <v>2012</v>
      </c>
      <c r="C181" s="173" t="s">
        <v>18</v>
      </c>
      <c r="D181" s="9">
        <v>2365</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211</v>
      </c>
      <c r="B182" s="9">
        <v>2013</v>
      </c>
      <c r="C182" s="173" t="s">
        <v>18</v>
      </c>
      <c r="D182" s="9">
        <v>2418</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211</v>
      </c>
      <c r="B183" s="9">
        <v>2014</v>
      </c>
      <c r="C183" s="173" t="s">
        <v>18</v>
      </c>
      <c r="D183" s="9">
        <v>2455</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211</v>
      </c>
      <c r="B184" s="9">
        <v>2015</v>
      </c>
      <c r="C184" s="173" t="s">
        <v>18</v>
      </c>
      <c r="D184" s="9">
        <v>2466</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211</v>
      </c>
      <c r="B185" s="9">
        <v>2016</v>
      </c>
      <c r="C185" s="173" t="s">
        <v>18</v>
      </c>
      <c r="D185" s="9">
        <v>2466</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211</v>
      </c>
      <c r="B186" s="9">
        <v>2017</v>
      </c>
      <c r="C186" s="173" t="s">
        <v>18</v>
      </c>
      <c r="D186" s="9">
        <v>2444</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211</v>
      </c>
      <c r="B187" s="9">
        <v>2018</v>
      </c>
      <c r="C187" s="173" t="s">
        <v>18</v>
      </c>
      <c r="D187" s="9">
        <v>2431</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211</v>
      </c>
      <c r="B188" s="9">
        <v>2019</v>
      </c>
      <c r="C188" s="173" t="s">
        <v>18</v>
      </c>
      <c r="D188" s="9">
        <v>2425</v>
      </c>
      <c r="E188" s="9">
        <v>100</v>
      </c>
      <c r="F188" s="9">
        <v>100</v>
      </c>
      <c r="G188" s="9">
        <v>99.717546078785517</v>
      </c>
      <c r="H188" s="9">
        <v>0.28245392121448282</v>
      </c>
      <c r="I188" s="9">
        <v>0</v>
      </c>
      <c r="J188" s="9">
        <v>0</v>
      </c>
      <c r="K188" s="9">
        <v>100</v>
      </c>
      <c r="L188" s="9">
        <v>100</v>
      </c>
      <c r="M188" s="9">
        <v>99.717546078785517</v>
      </c>
      <c r="N188" s="9">
        <v>0.28245392121448282</v>
      </c>
      <c r="O188" s="9">
        <v>0</v>
      </c>
      <c r="P188" s="9">
        <v>0</v>
      </c>
      <c r="Q188" s="9">
        <v>100</v>
      </c>
      <c r="R188" s="9">
        <v>100</v>
      </c>
      <c r="S188" s="9">
        <v>99.999999999999773</v>
      </c>
      <c r="T188" s="9">
        <v>0</v>
      </c>
      <c r="U188" s="9">
        <v>0</v>
      </c>
      <c r="V188" s="9">
        <v>0</v>
      </c>
      <c r="W188" s="173"/>
      <c r="X188" s="173"/>
      <c r="Y188" s="173"/>
      <c r="Z188" s="173"/>
      <c r="AA188" s="173"/>
      <c r="AB188" s="173"/>
    </row>
    <row xmlns:x14ac="http://schemas.microsoft.com/office/spreadsheetml/2009/9/ac" r="189" ht="15.75" x14ac:dyDescent="0.25">
      <c r="A189" s="173" t="s">
        <v>211</v>
      </c>
      <c r="B189" s="9">
        <v>2020</v>
      </c>
      <c r="C189" s="173" t="s">
        <v>18</v>
      </c>
      <c r="D189" s="9">
        <v>2457</v>
      </c>
      <c r="E189" s="9">
        <v>100</v>
      </c>
      <c r="F189" s="9">
        <v>100</v>
      </c>
      <c r="G189" s="9">
        <v>98.870184315142751</v>
      </c>
      <c r="H189" s="9">
        <v>1.1298156848572489</v>
      </c>
      <c r="I189" s="9">
        <v>0</v>
      </c>
      <c r="J189" s="9">
        <v>0</v>
      </c>
      <c r="K189" s="9">
        <v>100</v>
      </c>
      <c r="L189" s="9">
        <v>100</v>
      </c>
      <c r="M189" s="9">
        <v>98.870184315142751</v>
      </c>
      <c r="N189" s="9">
        <v>1.1298156848572489</v>
      </c>
      <c r="O189" s="9">
        <v>0</v>
      </c>
      <c r="P189" s="9">
        <v>0</v>
      </c>
      <c r="Q189" s="9">
        <v>100</v>
      </c>
      <c r="R189" s="9">
        <v>100</v>
      </c>
      <c r="S189" s="9">
        <v>99.322110589085469</v>
      </c>
      <c r="T189" s="9">
        <v>0.67788941091453125</v>
      </c>
      <c r="U189" s="9">
        <v>0</v>
      </c>
      <c r="V189" s="9">
        <v>0</v>
      </c>
      <c r="W189" s="173"/>
      <c r="X189" s="173"/>
      <c r="Y189" s="173"/>
      <c r="Z189" s="173"/>
      <c r="AA189" s="173"/>
      <c r="AB189" s="173"/>
    </row>
    <row xmlns:x14ac="http://schemas.microsoft.com/office/spreadsheetml/2009/9/ac" r="190" ht="15.75" x14ac:dyDescent="0.25">
      <c r="A190" s="173" t="s">
        <v>211</v>
      </c>
      <c r="B190" s="9">
        <v>2021</v>
      </c>
      <c r="C190" s="173" t="s">
        <v>18</v>
      </c>
      <c r="D190" s="9">
        <v>2515</v>
      </c>
      <c r="E190" s="9">
        <v>100</v>
      </c>
      <c r="F190" s="9">
        <v>100</v>
      </c>
      <c r="G190" s="9">
        <v>98.022822551499758</v>
      </c>
      <c r="H190" s="9">
        <v>1.977177448500242</v>
      </c>
      <c r="I190" s="9">
        <v>0</v>
      </c>
      <c r="J190" s="9">
        <v>0</v>
      </c>
      <c r="K190" s="9">
        <v>100</v>
      </c>
      <c r="L190" s="9">
        <v>100</v>
      </c>
      <c r="M190" s="9">
        <v>98.022822551499758</v>
      </c>
      <c r="N190" s="9">
        <v>1.977177448500242</v>
      </c>
      <c r="O190" s="9">
        <v>0</v>
      </c>
      <c r="P190" s="9">
        <v>0</v>
      </c>
      <c r="Q190" s="9">
        <v>100</v>
      </c>
      <c r="R190" s="9">
        <v>100</v>
      </c>
      <c r="S190" s="9">
        <v>98.644221178171165</v>
      </c>
      <c r="T190" s="9">
        <v>1.3557788218288349</v>
      </c>
      <c r="U190" s="9">
        <v>0</v>
      </c>
      <c r="V190" s="9">
        <v>0</v>
      </c>
      <c r="W190" s="173"/>
      <c r="X190" s="173"/>
      <c r="Y190" s="173"/>
      <c r="Z190" s="173"/>
      <c r="AA190" s="173"/>
      <c r="AB190" s="173"/>
    </row>
    <row xmlns:x14ac="http://schemas.microsoft.com/office/spreadsheetml/2009/9/ac" r="191" ht="15.75" x14ac:dyDescent="0.25">
      <c r="A191" s="173" t="s">
        <v>211</v>
      </c>
      <c r="B191" s="9">
        <v>2022</v>
      </c>
      <c r="C191" s="173" t="s">
        <v>18</v>
      </c>
      <c r="D191" s="9">
        <v>2570</v>
      </c>
      <c r="E191" s="9">
        <v>100</v>
      </c>
      <c r="F191" s="9">
        <v>100</v>
      </c>
      <c r="G191" s="9">
        <v>97.175460787856764</v>
      </c>
      <c r="H191" s="9">
        <v>2.824539212143236</v>
      </c>
      <c r="I191" s="9">
        <v>0</v>
      </c>
      <c r="J191" s="9">
        <v>0</v>
      </c>
      <c r="K191" s="9">
        <v>100</v>
      </c>
      <c r="L191" s="9">
        <v>100</v>
      </c>
      <c r="M191" s="9">
        <v>97.175460787856764</v>
      </c>
      <c r="N191" s="9">
        <v>2.824539212143236</v>
      </c>
      <c r="O191" s="9">
        <v>0</v>
      </c>
      <c r="P191" s="9">
        <v>0</v>
      </c>
      <c r="Q191" s="9">
        <v>100</v>
      </c>
      <c r="R191" s="9">
        <v>100</v>
      </c>
      <c r="S191" s="9">
        <v>97.966331767256861</v>
      </c>
      <c r="T191" s="9">
        <v>2.033668232743139</v>
      </c>
      <c r="U191" s="9">
        <v>0</v>
      </c>
      <c r="V191" s="9">
        <v>0</v>
      </c>
      <c r="W191" s="173"/>
      <c r="X191" s="173"/>
      <c r="Y191" s="173"/>
      <c r="Z191" s="173"/>
      <c r="AA191" s="173"/>
      <c r="AB191" s="173"/>
    </row>
    <row xmlns:x14ac="http://schemas.microsoft.com/office/spreadsheetml/2009/9/ac" r="192" ht="15.75" x14ac:dyDescent="0.25">
      <c r="A192" s="173" t="s">
        <v>211</v>
      </c>
      <c r="B192" s="9">
        <v>2023</v>
      </c>
      <c r="C192" s="173" t="s">
        <v>18</v>
      </c>
      <c r="D192" s="9">
        <v>2602</v>
      </c>
      <c r="E192" s="9">
        <v>100</v>
      </c>
      <c r="F192" s="9">
        <v>100</v>
      </c>
      <c r="G192" s="9">
        <v>96.32809902421377</v>
      </c>
      <c r="H192" s="9">
        <v>3.67190097578623</v>
      </c>
      <c r="I192" s="9">
        <v>0</v>
      </c>
      <c r="J192" s="9">
        <v>0</v>
      </c>
      <c r="K192" s="9">
        <v>100</v>
      </c>
      <c r="L192" s="9">
        <v>100</v>
      </c>
      <c r="M192" s="9">
        <v>96.32809902421377</v>
      </c>
      <c r="N192" s="9">
        <v>3.67190097578623</v>
      </c>
      <c r="O192" s="9">
        <v>0</v>
      </c>
      <c r="P192" s="9">
        <v>0</v>
      </c>
      <c r="Q192" s="9">
        <v>100</v>
      </c>
      <c r="R192" s="9">
        <v>100</v>
      </c>
      <c r="S192" s="9">
        <v>97.288442356342557</v>
      </c>
      <c r="T192" s="9">
        <v>2.7115576436574429</v>
      </c>
      <c r="U192" s="9">
        <v>0</v>
      </c>
      <c r="V192" s="9">
        <v>0</v>
      </c>
      <c r="W192" s="173"/>
      <c r="X192" s="173"/>
      <c r="Y192" s="173"/>
      <c r="Z192" s="173"/>
      <c r="AA192" s="173"/>
      <c r="AB192" s="173"/>
    </row>
    <row xmlns:x14ac="http://schemas.microsoft.com/office/spreadsheetml/2009/9/ac" r="193" ht="15.75" x14ac:dyDescent="0.25">
      <c r="A193" s="173" t="s">
        <v>211</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211</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211</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211</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211</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211</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211</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28820-7438-4DF9-85F4-1BAE3E78B4DB}">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7" t="s">
        <v>235</v>
      </c>
      <c r="B1" s="538"/>
      <c r="C1" s="538"/>
      <c r="D1" s="538"/>
      <c r="E1" s="539" t="s">
        <v>52</v>
      </c>
      <c r="F1" s="540"/>
      <c r="G1" s="540"/>
      <c r="H1" s="540"/>
      <c r="I1" s="541"/>
      <c r="J1" s="542" t="s">
        <v>10</v>
      </c>
      <c r="K1" s="542"/>
      <c r="L1" s="542"/>
      <c r="M1" s="542"/>
      <c r="N1" s="542"/>
      <c r="O1" s="543" t="s">
        <v>11</v>
      </c>
      <c r="P1" s="544"/>
      <c r="Q1" s="544"/>
      <c r="R1" s="544"/>
      <c r="S1" s="545"/>
    </row>
    <row xmlns:x14ac="http://schemas.microsoft.com/office/spreadsheetml/2009/9/ac" r="2" x14ac:dyDescent="0.2">
      <c r="A2" s="538"/>
      <c r="B2" s="538"/>
      <c r="C2" s="538"/>
      <c r="D2" s="538"/>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181</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Turks and Caicos</v>
      </c>
      <c r="B4" s="321">
        <f>IF(ISBLANK(Regressions!B14), " ", Regressions!B14)</f>
        <v>2000</v>
      </c>
      <c r="C4" s="199" t="str">
        <f>IF(ISBLANK(Regressions!C14), " ", Regressions!C14)</f>
        <v>National</v>
      </c>
      <c r="D4" s="322">
        <f>IF(ISBLANK(Regressions!D14), " ", Regressions!D14)</f>
        <v>4059</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Turks and Caicos</v>
      </c>
      <c r="B5" s="321">
        <f>IF(ISBLANK(Regressions!B15), " ", Regressions!B15)</f>
        <v>2001</v>
      </c>
      <c r="C5" s="326" t="str">
        <f>IF(ISBLANK(Regressions!C15), " ", Regressions!C15)</f>
        <v>National</v>
      </c>
      <c r="D5" s="322">
        <f>IF(ISBLANK(Regressions!D15), " ", Regressions!D15)</f>
        <v>4188</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Turks and Caicos</v>
      </c>
      <c r="B6" s="321">
        <f>IF(ISBLANK(Regressions!B16), " ", Regressions!B16)</f>
        <v>2002</v>
      </c>
      <c r="C6" s="326" t="str">
        <f>IF(ISBLANK(Regressions!C16), " ", Regressions!C16)</f>
        <v>National</v>
      </c>
      <c r="D6" s="322">
        <f>IF(ISBLANK(Regressions!D16), " ", Regressions!D16)</f>
        <v>4328</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Turks and Caicos</v>
      </c>
      <c r="B7" s="321">
        <f>IF(ISBLANK(Regressions!B17), " ", Regressions!B17)</f>
        <v>2003</v>
      </c>
      <c r="C7" s="326" t="str">
        <f>IF(ISBLANK(Regressions!C17), " ", Regressions!C17)</f>
        <v>National</v>
      </c>
      <c r="D7" s="322">
        <f>IF(ISBLANK(Regressions!D17), " ", Regressions!D17)</f>
        <v>4507</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Turks and Caicos</v>
      </c>
      <c r="B8" s="321">
        <f>IF(ISBLANK(Regressions!B18), " ", Regressions!B18)</f>
        <v>2004</v>
      </c>
      <c r="C8" s="326" t="str">
        <f>IF(ISBLANK(Regressions!C18), " ", Regressions!C18)</f>
        <v>National</v>
      </c>
      <c r="D8" s="322">
        <f>IF(ISBLANK(Regressions!D18), " ", Regressions!D18)</f>
        <v>4675</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Turks and Caicos</v>
      </c>
      <c r="B9" s="321">
        <f>IF(ISBLANK(Regressions!B19), " ", Regressions!B19)</f>
        <v>2005</v>
      </c>
      <c r="C9" s="326" t="str">
        <f>IF(ISBLANK(Regressions!C19), " ", Regressions!C19)</f>
        <v>National</v>
      </c>
      <c r="D9" s="322">
        <f>IF(ISBLANK(Regressions!D19), " ", Regressions!D19)</f>
        <v>4847</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Turks and Caicos</v>
      </c>
      <c r="B10" s="321">
        <f>IF(ISBLANK(Regressions!B20), " ", Regressions!B20)</f>
        <v>2006</v>
      </c>
      <c r="C10" s="326" t="str">
        <f>IF(ISBLANK(Regressions!C20), " ", Regressions!C20)</f>
        <v>National</v>
      </c>
      <c r="D10" s="322">
        <f>IF(ISBLANK(Regressions!D20), " ", Regressions!D20)</f>
        <v>5036</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Turks and Caicos</v>
      </c>
      <c r="B11" s="321">
        <f>IF(ISBLANK(Regressions!B21), " ", Regressions!B21)</f>
        <v>2007</v>
      </c>
      <c r="C11" s="326" t="str">
        <f>IF(ISBLANK(Regressions!C21), " ", Regressions!C21)</f>
        <v>National</v>
      </c>
      <c r="D11" s="322">
        <f>IF(ISBLANK(Regressions!D21), " ", Regressions!D21)</f>
        <v>5212</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Turks and Caicos</v>
      </c>
      <c r="B12" s="321">
        <f>IF(ISBLANK(Regressions!B22), " ", Regressions!B22)</f>
        <v>2008</v>
      </c>
      <c r="C12" s="326" t="str">
        <f>IF(ISBLANK(Regressions!C22), " ", Regressions!C22)</f>
        <v>National</v>
      </c>
      <c r="D12" s="322">
        <f>IF(ISBLANK(Regressions!D22), " ", Regressions!D22)</f>
        <v>5376</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Turks and Caicos</v>
      </c>
      <c r="B13" s="321">
        <f>IF(ISBLANK(Regressions!B23), " ", Regressions!B23)</f>
        <v>2009</v>
      </c>
      <c r="C13" s="326" t="str">
        <f>IF(ISBLANK(Regressions!C23), " ", Regressions!C23)</f>
        <v>National</v>
      </c>
      <c r="D13" s="322">
        <f>IF(ISBLANK(Regressions!D23), " ", Regressions!D23)</f>
        <v>5552</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Turks and Caicos</v>
      </c>
      <c r="B14" s="321">
        <f>IF(ISBLANK(Regressions!B24), " ", Regressions!B24)</f>
        <v>2010</v>
      </c>
      <c r="C14" s="326" t="str">
        <f>IF(ISBLANK(Regressions!C24), " ", Regressions!C24)</f>
        <v>National</v>
      </c>
      <c r="D14" s="322">
        <f>IF(ISBLANK(Regressions!D24), " ", Regressions!D24)</f>
        <v>5705</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Turks and Caicos</v>
      </c>
      <c r="B15" s="321">
        <f>IF(ISBLANK(Regressions!B25), " ", Regressions!B25)</f>
        <v>2011</v>
      </c>
      <c r="C15" s="326" t="str">
        <f>IF(ISBLANK(Regressions!C25), " ", Regressions!C25)</f>
        <v>National</v>
      </c>
      <c r="D15" s="322">
        <f>IF(ISBLANK(Regressions!D25), " ", Regressions!D25)</f>
        <v>5840</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Turks and Caicos</v>
      </c>
      <c r="B16" s="321">
        <f>IF(ISBLANK(Regressions!B26), " ", Regressions!B26)</f>
        <v>2012</v>
      </c>
      <c r="C16" s="326" t="str">
        <f>IF(ISBLANK(Regressions!C26), " ", Regressions!C26)</f>
        <v>National</v>
      </c>
      <c r="D16" s="322">
        <f>IF(ISBLANK(Regressions!D26), " ", Regressions!D26)</f>
        <v>5942</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Turks and Caicos</v>
      </c>
      <c r="B17" s="321">
        <f>IF(ISBLANK(Regressions!B27), " ", Regressions!B27)</f>
        <v>2013</v>
      </c>
      <c r="C17" s="326" t="str">
        <f>IF(ISBLANK(Regressions!C27), " ", Regressions!C27)</f>
        <v>National</v>
      </c>
      <c r="D17" s="322">
        <f>IF(ISBLANK(Regressions!D27), " ", Regressions!D27)</f>
        <v>6054</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Turks and Caicos</v>
      </c>
      <c r="B18" s="321">
        <f>IF(ISBLANK(Regressions!B28), " ", Regressions!B28)</f>
        <v>2014</v>
      </c>
      <c r="C18" s="326" t="str">
        <f>IF(ISBLANK(Regressions!C28), " ", Regressions!C28)</f>
        <v>National</v>
      </c>
      <c r="D18" s="322">
        <f>IF(ISBLANK(Regressions!D28), " ", Regressions!D28)</f>
        <v>6129</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Turks and Caicos</v>
      </c>
      <c r="B19" s="321">
        <f>IF(ISBLANK(Regressions!B29), " ", Regressions!B29)</f>
        <v>2015</v>
      </c>
      <c r="C19" s="326" t="str">
        <f>IF(ISBLANK(Regressions!C29), " ", Regressions!C29)</f>
        <v>National</v>
      </c>
      <c r="D19" s="322">
        <f>IF(ISBLANK(Regressions!D29), " ", Regressions!D29)</f>
        <v>6157</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Turks and Caicos</v>
      </c>
      <c r="B20" s="321">
        <f>IF(ISBLANK(Regressions!B30), " ", Regressions!B30)</f>
        <v>2016</v>
      </c>
      <c r="C20" s="326" t="str">
        <f>IF(ISBLANK(Regressions!C30), " ", Regressions!C30)</f>
        <v>National</v>
      </c>
      <c r="D20" s="322">
        <f>IF(ISBLANK(Regressions!D30), " ", Regressions!D30)</f>
        <v>6131</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Turks and Caicos</v>
      </c>
      <c r="B21" s="321">
        <f>IF(ISBLANK(Regressions!B31), " ", Regressions!B31)</f>
        <v>2017</v>
      </c>
      <c r="C21" s="326" t="str">
        <f>IF(ISBLANK(Regressions!C31), " ", Regressions!C31)</f>
        <v>National</v>
      </c>
      <c r="D21" s="322">
        <f>IF(ISBLANK(Regressions!D31), " ", Regressions!D31)</f>
        <v>6134</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Turks and Caicos</v>
      </c>
      <c r="B22" s="321">
        <f>IF(ISBLANK(Regressions!B32), " ", Regressions!B32)</f>
        <v>2018</v>
      </c>
      <c r="C22" s="326" t="str">
        <f>IF(ISBLANK(Regressions!C32), " ", Regressions!C32)</f>
        <v>National</v>
      </c>
      <c r="D22" s="322">
        <f>IF(ISBLANK(Regressions!D32), " ", Regressions!D32)</f>
        <v>6165</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Turks and Caicos</v>
      </c>
      <c r="B23" s="321">
        <f>IF(ISBLANK(Regressions!B33), " ", Regressions!B33)</f>
        <v>2019</v>
      </c>
      <c r="C23" s="326" t="str">
        <f>IF(ISBLANK(Regressions!C33), " ", Regressions!C33)</f>
        <v>National</v>
      </c>
      <c r="D23" s="322">
        <f>IF(ISBLANK(Regressions!D33), " ", Regressions!D33)</f>
        <v>6190</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Turks and Caicos</v>
      </c>
      <c r="B24" s="321">
        <f>IF(ISBLANK(Regressions!B34), " ", Regressions!B34)</f>
        <v>2020</v>
      </c>
      <c r="C24" s="326" t="str">
        <f>IF(ISBLANK(Regressions!C34), " ", Regressions!C34)</f>
        <v>National</v>
      </c>
      <c r="D24" s="322">
        <f>IF(ISBLANK(Regressions!D34), " ", Regressions!D34)</f>
        <v>6243</v>
      </c>
      <c r="E24" s="200">
        <f>IF(ISNUMBER(Regressions!E34),ROUND(Regressions!E34, 1), NA())</f>
        <v>100</v>
      </c>
      <c r="F24" s="323">
        <f>IF(ISNUMBER(Regressions!F34),ROUND(Regressions!F34, 1), NA())</f>
        <v>100</v>
      </c>
      <c r="G24" s="222">
        <f>IF(ISNUMBER(Regressions!G34),ROUND(Regressions!G34, 1), NA())</f>
        <v>99.7</v>
      </c>
      <c r="H24" s="324">
        <f>IF(ISNUMBER(Regressions!H34),ROUND(Regressions!H34, 1), NA())</f>
        <v>0.3</v>
      </c>
      <c r="I24" s="223">
        <f>IF(ISNUMBER(Regressions!I34),ROUND(Regressions!I34, 1), NA())</f>
        <v>0</v>
      </c>
      <c r="J24" s="325">
        <f>IF(ISNUMBER(Regressions!K34),ROUND(Regressions!K34, 1), NA())</f>
        <v>100</v>
      </c>
      <c r="K24" s="323">
        <f>IF(ISNUMBER(Regressions!L34),ROUND(Regressions!L34, 1), NA())</f>
        <v>100</v>
      </c>
      <c r="L24" s="224">
        <f>IF(ISNUMBER(Regressions!M34),ROUND(Regressions!M34, 1), NA())</f>
        <v>99.7</v>
      </c>
      <c r="M24" s="324">
        <f>IF(ISNUMBER(Regressions!N34),ROUND(Regressions!N34, 1), NA())</f>
        <v>0.3</v>
      </c>
      <c r="N24" s="223">
        <f>IF(ISNUMBER(Regressions!O34),ROUND(Regressions!O34, 1), NA())</f>
        <v>0</v>
      </c>
      <c r="O24" s="325">
        <f>IF(ISNUMBER(Regressions!Q34),ROUND(Regressions!Q34, 1), NA())</f>
        <v>100</v>
      </c>
      <c r="P24" s="323">
        <f>IF(ISNUMBER(Regressions!R34),ROUND(Regressions!R34, 1), NA())</f>
        <v>100</v>
      </c>
      <c r="Q24" s="201">
        <f>IF(ISNUMBER(Regressions!S34),ROUND(Regressions!S34, 1), NA())</f>
        <v>99.7</v>
      </c>
      <c r="R24" s="324">
        <f>IF(ISNUMBER(Regressions!T34),ROUND(Regressions!T34, 1), NA())</f>
        <v>0.3</v>
      </c>
      <c r="S24" s="223">
        <f>IF(ISNUMBER(Regressions!U34),ROUND(Regressions!U34, 1), NA())</f>
        <v>0</v>
      </c>
    </row>
    <row xmlns:x14ac="http://schemas.microsoft.com/office/spreadsheetml/2009/9/ac" r="25" x14ac:dyDescent="0.2">
      <c r="A25" s="370" t="str">
        <f>IF(ISBLANK(Regressions!A35), " ", Regressions!A35)</f>
        <v>Turks and Caicos</v>
      </c>
      <c r="B25" s="371">
        <f>IF(ISBLANK(Regressions!B35), " ", Regressions!B35)</f>
        <v>2021</v>
      </c>
      <c r="C25" s="372" t="str">
        <f>IF(ISBLANK(Regressions!C35), " ", Regressions!C35)</f>
        <v>National</v>
      </c>
      <c r="D25" s="373">
        <f>IF(ISBLANK(Regressions!D35), " ", Regressions!D35)</f>
        <v>6302</v>
      </c>
      <c r="E25" s="376">
        <f>IF(ISNUMBER(Regressions!E35),ROUND(Regressions!E35, 1), NA())</f>
        <v>100</v>
      </c>
      <c r="F25" s="374">
        <f>IF(ISNUMBER(Regressions!F35),ROUND(Regressions!F35, 1), NA())</f>
        <v>100</v>
      </c>
      <c r="G25" s="377">
        <f>IF(ISNUMBER(Regressions!G35),ROUND(Regressions!G35, 1), NA())</f>
        <v>99.4</v>
      </c>
      <c r="H25" s="375">
        <f>IF(ISNUMBER(Regressions!H35),ROUND(Regressions!H35, 1), NA())</f>
        <v>0.6</v>
      </c>
      <c r="I25" s="378">
        <f>IF(ISNUMBER(Regressions!I35),ROUND(Regressions!I35, 1), NA())</f>
        <v>0</v>
      </c>
      <c r="J25" s="376">
        <f>IF(ISNUMBER(Regressions!K35),ROUND(Regressions!K35, 1), NA())</f>
        <v>100</v>
      </c>
      <c r="K25" s="374">
        <f>IF(ISNUMBER(Regressions!L35),ROUND(Regressions!L35, 1), NA())</f>
        <v>100</v>
      </c>
      <c r="L25" s="379">
        <f>IF(ISNUMBER(Regressions!M35),ROUND(Regressions!M35, 1), NA())</f>
        <v>99.4</v>
      </c>
      <c r="M25" s="375">
        <f>IF(ISNUMBER(Regressions!N35),ROUND(Regressions!N35, 1), NA())</f>
        <v>0.6</v>
      </c>
      <c r="N25" s="378">
        <f>IF(ISNUMBER(Regressions!O35),ROUND(Regressions!O35, 1), NA())</f>
        <v>0</v>
      </c>
      <c r="O25" s="376">
        <f>IF(ISNUMBER(Regressions!Q35),ROUND(Regressions!Q35, 1), NA())</f>
        <v>100</v>
      </c>
      <c r="P25" s="374">
        <f>IF(ISNUMBER(Regressions!R35),ROUND(Regressions!R35, 1), NA())</f>
        <v>100</v>
      </c>
      <c r="Q25" s="380">
        <f>IF(ISNUMBER(Regressions!S35),ROUND(Regressions!S35, 1), NA())</f>
        <v>99.4</v>
      </c>
      <c r="R25" s="375">
        <f>IF(ISNUMBER(Regressions!T35),ROUND(Regressions!T35, 1), NA())</f>
        <v>0.6</v>
      </c>
      <c r="S25" s="378">
        <f>IF(ISNUMBER(Regressions!U35),ROUND(Regressions!U35, 1), NA())</f>
        <v>0</v>
      </c>
      <c r="T25" s="369"/>
      <c r="U25" s="369"/>
      <c r="V25" s="369"/>
      <c r="W25" s="369"/>
      <c r="X25" s="369"/>
      <c r="Y25" s="369"/>
      <c r="Z25" s="369"/>
      <c r="AA25" s="369"/>
      <c r="AB25" s="369"/>
      <c r="AC25" s="369"/>
    </row>
    <row xmlns:x14ac="http://schemas.microsoft.com/office/spreadsheetml/2009/9/ac" r="26" x14ac:dyDescent="0.2">
      <c r="A26" s="320" t="str">
        <f>IF(ISBLANK(Regressions!A36), " ", Regressions!A36)</f>
        <v>Turks and Caicos</v>
      </c>
      <c r="B26" s="321">
        <f>IF(ISBLANK(Regressions!B36), " ", Regressions!B36)</f>
        <v>2022</v>
      </c>
      <c r="C26" s="326" t="str">
        <f>IF(ISBLANK(Regressions!C36), " ", Regressions!C36)</f>
        <v>National</v>
      </c>
      <c r="D26" s="322">
        <f>IF(ISBLANK(Regressions!D36), " ", Regressions!D36)</f>
        <v>6392</v>
      </c>
      <c r="E26" s="200">
        <f>IF(ISNUMBER(Regressions!E36),ROUND(Regressions!E36, 1), NA())</f>
        <v>100</v>
      </c>
      <c r="F26" s="323">
        <f>IF(ISNUMBER(Regressions!F36),ROUND(Regressions!F36, 1), NA())</f>
        <v>100</v>
      </c>
      <c r="G26" s="222">
        <f>IF(ISNUMBER(Regressions!G36),ROUND(Regressions!G36, 1), NA())</f>
        <v>99</v>
      </c>
      <c r="H26" s="324">
        <f>IF(ISNUMBER(Regressions!H36),ROUND(Regressions!H36, 1), NA())</f>
        <v>1</v>
      </c>
      <c r="I26" s="223">
        <f>IF(ISNUMBER(Regressions!I36),ROUND(Regressions!I36, 1), NA())</f>
        <v>0</v>
      </c>
      <c r="J26" s="325">
        <f>IF(ISNUMBER(Regressions!K36),ROUND(Regressions!K36, 1), NA())</f>
        <v>100</v>
      </c>
      <c r="K26" s="323">
        <f>IF(ISNUMBER(Regressions!L36),ROUND(Regressions!L36, 1), NA())</f>
        <v>100</v>
      </c>
      <c r="L26" s="224">
        <f>IF(ISNUMBER(Regressions!M36),ROUND(Regressions!M36, 1), NA())</f>
        <v>99</v>
      </c>
      <c r="M26" s="324">
        <f>IF(ISNUMBER(Regressions!N36),ROUND(Regressions!N36, 1), NA())</f>
        <v>1</v>
      </c>
      <c r="N26" s="223">
        <f>IF(ISNUMBER(Regressions!O36),ROUND(Regressions!O36, 1), NA())</f>
        <v>0</v>
      </c>
      <c r="O26" s="325">
        <f>IF(ISNUMBER(Regressions!Q36),ROUND(Regressions!Q36, 1), NA())</f>
        <v>100</v>
      </c>
      <c r="P26" s="323">
        <f>IF(ISNUMBER(Regressions!R36),ROUND(Regressions!R36, 1), NA())</f>
        <v>100</v>
      </c>
      <c r="Q26" s="201">
        <f>IF(ISNUMBER(Regressions!S36),ROUND(Regressions!S36, 1), NA())</f>
        <v>99</v>
      </c>
      <c r="R26" s="324">
        <f>IF(ISNUMBER(Regressions!T36),ROUND(Regressions!T36, 1), NA())</f>
        <v>1</v>
      </c>
      <c r="S26" s="223">
        <f>IF(ISNUMBER(Regressions!U36),ROUND(Regressions!U36, 1), NA())</f>
        <v>0</v>
      </c>
    </row>
    <row xmlns:x14ac="http://schemas.microsoft.com/office/spreadsheetml/2009/9/ac" r="27" x14ac:dyDescent="0.2">
      <c r="A27" s="327" t="str">
        <f>IF(ISBLANK(Regressions!A37), " ", Regressions!A37)</f>
        <v>Turks and Caicos</v>
      </c>
      <c r="B27" s="328">
        <f>IF(ISBLANK(Regressions!B37), " ", Regressions!B37)</f>
        <v>2023</v>
      </c>
      <c r="C27" s="329" t="str">
        <f>IF(ISBLANK(Regressions!C37), " ", Regressions!C37)</f>
        <v>National</v>
      </c>
      <c r="D27" s="330">
        <f>IF(ISBLANK(Regressions!D37), " ", Regressions!D37)</f>
        <v>6465</v>
      </c>
      <c r="E27" s="331">
        <f>IF(ISNUMBER(Regressions!E37),ROUND(Regressions!E37, 1), NA())</f>
        <v>100</v>
      </c>
      <c r="F27" s="332">
        <f>IF(ISNUMBER(Regressions!F37),ROUND(Regressions!F37, 1), NA())</f>
        <v>100</v>
      </c>
      <c r="G27" s="333">
        <f>IF(ISNUMBER(Regressions!G37),ROUND(Regressions!G37, 1), NA())</f>
        <v>98.7</v>
      </c>
      <c r="H27" s="334">
        <f>IF(ISNUMBER(Regressions!H37),ROUND(Regressions!H37, 1), NA())</f>
        <v>1.3</v>
      </c>
      <c r="I27" s="335">
        <f>IF(ISNUMBER(Regressions!I37),ROUND(Regressions!I37, 1), NA())</f>
        <v>0</v>
      </c>
      <c r="J27" s="336">
        <f>IF(ISNUMBER(Regressions!K37),ROUND(Regressions!K37, 1), NA())</f>
        <v>100</v>
      </c>
      <c r="K27" s="332">
        <f>IF(ISNUMBER(Regressions!L37),ROUND(Regressions!L37, 1), NA())</f>
        <v>100</v>
      </c>
      <c r="L27" s="337">
        <f>IF(ISNUMBER(Regressions!M37),ROUND(Regressions!M37, 1), NA())</f>
        <v>98.7</v>
      </c>
      <c r="M27" s="334">
        <f>IF(ISNUMBER(Regressions!N37),ROUND(Regressions!N37, 1), NA())</f>
        <v>1.3</v>
      </c>
      <c r="N27" s="335">
        <f>IF(ISNUMBER(Regressions!O37),ROUND(Regressions!O37, 1), NA())</f>
        <v>0</v>
      </c>
      <c r="O27" s="336">
        <f>IF(ISNUMBER(Regressions!Q37),ROUND(Regressions!Q37, 1), NA())</f>
        <v>100</v>
      </c>
      <c r="P27" s="332">
        <f>IF(ISNUMBER(Regressions!R37),ROUND(Regressions!R37, 1), NA())</f>
        <v>100</v>
      </c>
      <c r="Q27" s="338">
        <f>IF(ISNUMBER(Regressions!S37),ROUND(Regressions!S37, 1), NA())</f>
        <v>98.7</v>
      </c>
      <c r="R27" s="334">
        <f>IF(ISNUMBER(Regressions!T37),ROUND(Regressions!T37, 1), NA())</f>
        <v>1.3</v>
      </c>
      <c r="S27" s="335">
        <f>IF(ISNUMBER(Regressions!U37),ROUND(Regressions!U37, 1), NA())</f>
        <v>0</v>
      </c>
    </row>
    <row xmlns:x14ac="http://schemas.microsoft.com/office/spreadsheetml/2009/9/ac" r="28" hidden="true" x14ac:dyDescent="0.2">
      <c r="A28" s="320" t="str">
        <f>IF(ISBLANK(Regressions!A38), " ", Regressions!A38)</f>
        <v>Turks and Caicos</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Turks and Caicos</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Turks and Caicos</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Turks and Caicos</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Turks and Caicos</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Turks and Caicos</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Turks and Caicos</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Turks and Caicos</v>
      </c>
      <c r="B35" s="321">
        <f>IF(ISBLANK(Regressions!B45), " ", Regressions!B45)</f>
        <v>2000</v>
      </c>
      <c r="C35" s="326" t="str">
        <f>IF(ISBLANK(Regressions!C45), " ", Regressions!C45)</f>
        <v>Urban</v>
      </c>
      <c r="D35" s="322">
        <f>IF(ISBLANK(Regressions!D45), " ", Regressions!D45)</f>
        <v>3431.8846238708502</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Turks and Caicos</v>
      </c>
      <c r="B36" s="321">
        <f>IF(ISBLANK(Regressions!B46), " ", Regressions!B46)</f>
        <v>2001</v>
      </c>
      <c r="C36" s="326" t="str">
        <f>IF(ISBLANK(Regressions!C46), " ", Regressions!C46)</f>
        <v>Urban</v>
      </c>
      <c r="D36" s="322">
        <f>IF(ISBLANK(Regressions!D46), " ", Regressions!D46)</f>
        <v>3574.960539550781</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Turks and Caicos</v>
      </c>
      <c r="B37" s="321">
        <f>IF(ISBLANK(Regressions!B47), " ", Regressions!B47)</f>
        <v>2002</v>
      </c>
      <c r="C37" s="326" t="str">
        <f>IF(ISBLANK(Regressions!C47), " ", Regressions!C47)</f>
        <v>Urban</v>
      </c>
      <c r="D37" s="322">
        <f>IF(ISBLANK(Regressions!D47), " ", Regressions!D47)</f>
        <v>3722.383123779297</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Turks and Caicos</v>
      </c>
      <c r="B38" s="321">
        <f>IF(ISBLANK(Regressions!B48), " ", Regressions!B48)</f>
        <v>2003</v>
      </c>
      <c r="C38" s="326" t="str">
        <f>IF(ISBLANK(Regressions!C48), " ", Regressions!C48)</f>
        <v>Urban</v>
      </c>
      <c r="D38" s="322">
        <f>IF(ISBLANK(Regressions!D48), " ", Regressions!D48)</f>
        <v>3903.4226370239262</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Turks and Caicos</v>
      </c>
      <c r="B39" s="321">
        <f>IF(ISBLANK(Regressions!B49), " ", Regressions!B49)</f>
        <v>2004</v>
      </c>
      <c r="C39" s="326" t="str">
        <f>IF(ISBLANK(Regressions!C49), " ", Regressions!C49)</f>
        <v>Urban</v>
      </c>
      <c r="D39" s="322">
        <f>IF(ISBLANK(Regressions!D49), " ", Regressions!D49)</f>
        <v>4076.0391654968262</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Turks and Caicos</v>
      </c>
      <c r="B40" s="321">
        <f>IF(ISBLANK(Regressions!B50), " ", Regressions!B50)</f>
        <v>2005</v>
      </c>
      <c r="C40" s="326" t="str">
        <f>IF(ISBLANK(Regressions!C50), " ", Regressions!C50)</f>
        <v>Urban</v>
      </c>
      <c r="D40" s="322">
        <f>IF(ISBLANK(Regressions!D50), " ", Regressions!D50)</f>
        <v>4253.0002831268312</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Turks and Caicos</v>
      </c>
      <c r="B41" s="321">
        <f>IF(ISBLANK(Regressions!B51), " ", Regressions!B51)</f>
        <v>2006</v>
      </c>
      <c r="C41" s="326" t="str">
        <f>IF(ISBLANK(Regressions!C51), " ", Regressions!C51)</f>
        <v>Urban</v>
      </c>
      <c r="D41" s="322">
        <f>IF(ISBLANK(Regressions!D51), " ", Regressions!D51)</f>
        <v>4445.8310708618164</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Turks and Caicos</v>
      </c>
      <c r="B42" s="321">
        <f>IF(ISBLANK(Regressions!B52), " ", Regressions!B52)</f>
        <v>2007</v>
      </c>
      <c r="C42" s="326" t="str">
        <f>IF(ISBLANK(Regressions!C52), " ", Regressions!C52)</f>
        <v>Urban</v>
      </c>
      <c r="D42" s="322">
        <f>IF(ISBLANK(Regressions!D52), " ", Regressions!D52)</f>
        <v>4628.0994873046884</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Turks and Caicos</v>
      </c>
      <c r="B43" s="321">
        <f>IF(ISBLANK(Regressions!B53), " ", Regressions!B53)</f>
        <v>2008</v>
      </c>
      <c r="C43" s="326" t="str">
        <f>IF(ISBLANK(Regressions!C53), " ", Regressions!C53)</f>
        <v>Urban</v>
      </c>
      <c r="D43" s="322">
        <f>IF(ISBLANK(Regressions!D53), " ", Regressions!D53)</f>
        <v>4800.4453710937496</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Turks and Caicos</v>
      </c>
      <c r="B44" s="321">
        <f>IF(ISBLANK(Regressions!B54), " ", Regressions!B54)</f>
        <v>2009</v>
      </c>
      <c r="C44" s="326" t="str">
        <f>IF(ISBLANK(Regressions!C54), " ", Regressions!C54)</f>
        <v>Urban</v>
      </c>
      <c r="D44" s="322">
        <f>IF(ISBLANK(Regressions!D54), " ", Regressions!D54)</f>
        <v>4984.0302136230466</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Turks and Caicos</v>
      </c>
      <c r="B45" s="321">
        <f>IF(ISBLANK(Regressions!B55), " ", Regressions!B55)</f>
        <v>2010</v>
      </c>
      <c r="C45" s="326" t="str">
        <f>IF(ISBLANK(Regressions!C55), " ", Regressions!C55)</f>
        <v>Urban</v>
      </c>
      <c r="D45" s="322">
        <f>IF(ISBLANK(Regressions!D55), " ", Regressions!D55)</f>
        <v>5147.5072189331058</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Turks and Caicos</v>
      </c>
      <c r="B46" s="321">
        <f>IF(ISBLANK(Regressions!B56), " ", Regressions!B56)</f>
        <v>2011</v>
      </c>
      <c r="C46" s="326" t="str">
        <f>IF(ISBLANK(Regressions!C56), " ", Regressions!C56)</f>
        <v>Urban</v>
      </c>
      <c r="D46" s="322">
        <f>IF(ISBLANK(Regressions!D56), " ", Regressions!D56)</f>
        <v>5295.0111572265623</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Turks and Caicos</v>
      </c>
      <c r="B47" s="321">
        <f>IF(ISBLANK(Regressions!B57), " ", Regressions!B57)</f>
        <v>2012</v>
      </c>
      <c r="C47" s="326" t="str">
        <f>IF(ISBLANK(Regressions!C57), " ", Regressions!C57)</f>
        <v>Urban</v>
      </c>
      <c r="D47" s="322">
        <f>IF(ISBLANK(Regressions!D57), " ", Regressions!D57)</f>
        <v>5412.5675823974607</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Turks and Caicos</v>
      </c>
      <c r="B48" s="321">
        <f>IF(ISBLANK(Regressions!B58), " ", Regressions!B58)</f>
        <v>2013</v>
      </c>
      <c r="C48" s="326" t="str">
        <f>IF(ISBLANK(Regressions!C58), " ", Regressions!C58)</f>
        <v>Urban</v>
      </c>
      <c r="D48" s="322">
        <f>IF(ISBLANK(Regressions!D58), " ", Regressions!D58)</f>
        <v>5538.3809234619139</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Turks and Caicos</v>
      </c>
      <c r="B49" s="321">
        <f>IF(ISBLANK(Regressions!B59), " ", Regressions!B59)</f>
        <v>2014</v>
      </c>
      <c r="C49" s="326" t="str">
        <f>IF(ISBLANK(Regressions!C59), " ", Regressions!C59)</f>
        <v>Urban</v>
      </c>
      <c r="D49" s="322">
        <f>IF(ISBLANK(Regressions!D59), " ", Regressions!D59)</f>
        <v>5629.5476628112792</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Turks and Caicos</v>
      </c>
      <c r="B50" s="321">
        <f>IF(ISBLANK(Regressions!B60), " ", Regressions!B60)</f>
        <v>2015</v>
      </c>
      <c r="C50" s="326" t="str">
        <f>IF(ISBLANK(Regressions!C60), " ", Regressions!C60)</f>
        <v>Urban</v>
      </c>
      <c r="D50" s="322">
        <f>IF(ISBLANK(Regressions!D60), " ", Regressions!D60)</f>
        <v>5676.4461312103276</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Turks and Caicos</v>
      </c>
      <c r="B51" s="321">
        <f>IF(ISBLANK(Regressions!B61), " ", Regressions!B61)</f>
        <v>2016</v>
      </c>
      <c r="C51" s="326" t="str">
        <f>IF(ISBLANK(Regressions!C61), " ", Regressions!C61)</f>
        <v>Urban</v>
      </c>
      <c r="D51" s="322">
        <f>IF(ISBLANK(Regressions!D61), " ", Regressions!D61)</f>
        <v>5672.2171652221678</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Turks and Caicos</v>
      </c>
      <c r="B52" s="321">
        <f>IF(ISBLANK(Regressions!B62), " ", Regressions!B62)</f>
        <v>2017</v>
      </c>
      <c r="C52" s="326" t="str">
        <f>IF(ISBLANK(Regressions!C62), " ", Regressions!C62)</f>
        <v>Urban</v>
      </c>
      <c r="D52" s="322">
        <f>IF(ISBLANK(Regressions!D62), " ", Regressions!D62)</f>
        <v>5693.3948623657216</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Turks and Caicos</v>
      </c>
      <c r="B53" s="321">
        <f>IF(ISBLANK(Regressions!B63), " ", Regressions!B63)</f>
        <v>2018</v>
      </c>
      <c r="C53" s="326" t="str">
        <f>IF(ISBLANK(Regressions!C63), " ", Regressions!C63)</f>
        <v>Urban</v>
      </c>
      <c r="D53" s="322">
        <f>IF(ISBLANK(Regressions!D63), " ", Regressions!D63)</f>
        <v>5739.4916736602781</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Turks and Caicos</v>
      </c>
      <c r="B54" s="321">
        <f>IF(ISBLANK(Regressions!B64), " ", Regressions!B64)</f>
        <v>2019</v>
      </c>
      <c r="C54" s="326" t="str">
        <f>IF(ISBLANK(Regressions!C64), " ", Regressions!C64)</f>
        <v>Urban</v>
      </c>
      <c r="D54" s="322">
        <f>IF(ISBLANK(Regressions!D64), " ", Regressions!D64)</f>
        <v>5778.9840377807623</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Turks and Caicos</v>
      </c>
      <c r="B55" s="321">
        <f>IF(ISBLANK(Regressions!B65), " ", Regressions!B65)</f>
        <v>2020</v>
      </c>
      <c r="C55" s="326" t="str">
        <f>IF(ISBLANK(Regressions!C65), " ", Regressions!C65)</f>
        <v>Urban</v>
      </c>
      <c r="D55" s="322">
        <f>IF(ISBLANK(Regressions!D65), " ", Regressions!D65)</f>
        <v>5843.7603595733644</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0" t="str">
        <f>IF(ISBLANK(Regressions!A66), " ", Regressions!A66)</f>
        <v>Turks and Caicos</v>
      </c>
      <c r="B56" s="371">
        <f>IF(ISBLANK(Regressions!B66), " ", Regressions!B66)</f>
        <v>2021</v>
      </c>
      <c r="C56" s="372" t="str">
        <f>IF(ISBLANK(Regressions!C66), " ", Regressions!C66)</f>
        <v>Urban</v>
      </c>
      <c r="D56" s="373">
        <f>IF(ISBLANK(Regressions!D66), " ", Regressions!D66)</f>
        <v>5913.4186569213871</v>
      </c>
      <c r="E56" s="376" t="e">
        <f>IF(ISNUMBER(Regressions!E66),ROUND(Regressions!E66, 1), NA())</f>
        <v>#N/A</v>
      </c>
      <c r="F56" s="374" t="e">
        <f>IF(ISNUMBER(Regressions!F66),ROUND(Regressions!F66, 1), NA())</f>
        <v>#N/A</v>
      </c>
      <c r="G56" s="377" t="e">
        <f>IF(ISNUMBER(Regressions!G66),ROUND(Regressions!G66, 1), NA())</f>
        <v>#N/A</v>
      </c>
      <c r="H56" s="375" t="e">
        <f>IF(ISNUMBER(Regressions!H66),ROUND(Regressions!H66, 1), NA())</f>
        <v>#N/A</v>
      </c>
      <c r="I56" s="378" t="e">
        <f>IF(ISNUMBER(Regressions!I66),ROUND(Regressions!I66, 1), NA())</f>
        <v>#N/A</v>
      </c>
      <c r="J56" s="376" t="e">
        <f>IF(ISNUMBER(Regressions!K66),ROUND(Regressions!K66, 1), NA())</f>
        <v>#N/A</v>
      </c>
      <c r="K56" s="374" t="e">
        <f>IF(ISNUMBER(Regressions!L66),ROUND(Regressions!L66, 1), NA())</f>
        <v>#N/A</v>
      </c>
      <c r="L56" s="379" t="e">
        <f>IF(ISNUMBER(Regressions!M66),ROUND(Regressions!M66, 1), NA())</f>
        <v>#N/A</v>
      </c>
      <c r="M56" s="375" t="e">
        <f>IF(ISNUMBER(Regressions!N66),ROUND(Regressions!N66, 1), NA())</f>
        <v>#N/A</v>
      </c>
      <c r="N56" s="378" t="e">
        <f>IF(ISNUMBER(Regressions!O66),ROUND(Regressions!O66, 1), NA())</f>
        <v>#N/A</v>
      </c>
      <c r="O56" s="376" t="e">
        <f>IF(ISNUMBER(Regressions!Q66),ROUND(Regressions!Q66, 1), NA())</f>
        <v>#N/A</v>
      </c>
      <c r="P56" s="374" t="e">
        <f>IF(ISNUMBER(Regressions!R66),ROUND(Regressions!R66, 1), NA())</f>
        <v>#N/A</v>
      </c>
      <c r="Q56" s="380" t="e">
        <f>IF(ISNUMBER(Regressions!S66),ROUND(Regressions!S66, 1), NA())</f>
        <v>#N/A</v>
      </c>
      <c r="R56" s="375" t="e">
        <f>IF(ISNUMBER(Regressions!T66),ROUND(Regressions!T66, 1), NA())</f>
        <v>#N/A</v>
      </c>
      <c r="S56" s="378" t="e">
        <f>IF(ISNUMBER(Regressions!U66),ROUND(Regressions!U66, 1), NA())</f>
        <v>#N/A</v>
      </c>
      <c r="T56" s="369"/>
      <c r="U56" s="369"/>
      <c r="V56" s="369"/>
      <c r="W56" s="369"/>
      <c r="X56" s="369"/>
      <c r="Y56" s="369"/>
      <c r="Z56" s="369"/>
      <c r="AA56" s="369"/>
      <c r="AB56" s="369"/>
      <c r="AC56" s="369"/>
    </row>
    <row xmlns:x14ac="http://schemas.microsoft.com/office/spreadsheetml/2009/9/ac" r="57" x14ac:dyDescent="0.2">
      <c r="A57" s="320" t="str">
        <f>IF(ISBLANK(Regressions!A67), " ", Regressions!A67)</f>
        <v>Turks and Caicos</v>
      </c>
      <c r="B57" s="321">
        <f>IF(ISBLANK(Regressions!B67), " ", Regressions!B67)</f>
        <v>2022</v>
      </c>
      <c r="C57" s="326" t="str">
        <f>IF(ISBLANK(Regressions!C67), " ", Regressions!C67)</f>
        <v>Urban</v>
      </c>
      <c r="D57" s="322">
        <f>IF(ISBLANK(Regressions!D67), " ", Regressions!D67)</f>
        <v>6011.4840527343749</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Turks and Caicos</v>
      </c>
      <c r="B58" s="328">
        <f>IF(ISBLANK(Regressions!B68), " ", Regressions!B68)</f>
        <v>2023</v>
      </c>
      <c r="C58" s="329" t="str">
        <f>IF(ISBLANK(Regressions!C68), " ", Regressions!C68)</f>
        <v>Urban</v>
      </c>
      <c r="D58" s="330">
        <f>IF(ISBLANK(Regressions!D68), " ", Regressions!D68)</f>
        <v>6093.0686565399164</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Turks and Caicos</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Turks and Caicos</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Turks and Caicos</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Turks and Caicos</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Turks and Caicos</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Turks and Caicos</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Turks and Caicos</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Turks and Caicos</v>
      </c>
      <c r="B66" s="321">
        <f>IF(ISBLANK(Regressions!B76), " ", Regressions!B76)</f>
        <v>2000</v>
      </c>
      <c r="C66" s="326" t="str">
        <f>IF(ISBLANK(Regressions!C76), " ", Regressions!C76)</f>
        <v>Rural</v>
      </c>
      <c r="D66" s="322">
        <f>IF(ISBLANK(Regressions!D76), " ", Regressions!D76)</f>
        <v>627.11537612915038</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Turks and Caicos</v>
      </c>
      <c r="B67" s="321">
        <f>IF(ISBLANK(Regressions!B77), " ", Regressions!B77)</f>
        <v>2001</v>
      </c>
      <c r="C67" s="326" t="str">
        <f>IF(ISBLANK(Regressions!C77), " ", Regressions!C77)</f>
        <v>Rural</v>
      </c>
      <c r="D67" s="322">
        <f>IF(ISBLANK(Regressions!D77), " ", Regressions!D77)</f>
        <v>613.03946044921872</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Turks and Caicos</v>
      </c>
      <c r="B68" s="321">
        <f>IF(ISBLANK(Regressions!B78), " ", Regressions!B78)</f>
        <v>2002</v>
      </c>
      <c r="C68" s="326" t="str">
        <f>IF(ISBLANK(Regressions!C78), " ", Regressions!C78)</f>
        <v>Rural</v>
      </c>
      <c r="D68" s="322">
        <f>IF(ISBLANK(Regressions!D78), " ", Regressions!D78)</f>
        <v>605.61687622070315</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Turks and Caicos</v>
      </c>
      <c r="B69" s="321">
        <f>IF(ISBLANK(Regressions!B79), " ", Regressions!B79)</f>
        <v>2003</v>
      </c>
      <c r="C69" s="326" t="str">
        <f>IF(ISBLANK(Regressions!C79), " ", Regressions!C79)</f>
        <v>Rural</v>
      </c>
      <c r="D69" s="322">
        <f>IF(ISBLANK(Regressions!D79), " ", Regressions!D79)</f>
        <v>603.57736297607426</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Turks and Caicos</v>
      </c>
      <c r="B70" s="321">
        <f>IF(ISBLANK(Regressions!B80), " ", Regressions!B80)</f>
        <v>2004</v>
      </c>
      <c r="C70" s="326" t="str">
        <f>IF(ISBLANK(Regressions!C80), " ", Regressions!C80)</f>
        <v>Rural</v>
      </c>
      <c r="D70" s="322">
        <f>IF(ISBLANK(Regressions!D80), " ", Regressions!D80)</f>
        <v>598.96083450317383</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Turks and Caicos</v>
      </c>
      <c r="B71" s="321">
        <f>IF(ISBLANK(Regressions!B81), " ", Regressions!B81)</f>
        <v>2005</v>
      </c>
      <c r="C71" s="326" t="str">
        <f>IF(ISBLANK(Regressions!C81), " ", Regressions!C81)</f>
        <v>Rural</v>
      </c>
      <c r="D71" s="322">
        <f>IF(ISBLANK(Regressions!D81), " ", Regressions!D81)</f>
        <v>593.99971687316895</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Turks and Caicos</v>
      </c>
      <c r="B72" s="321">
        <f>IF(ISBLANK(Regressions!B82), " ", Regressions!B82)</f>
        <v>2006</v>
      </c>
      <c r="C72" s="326" t="str">
        <f>IF(ISBLANK(Regressions!C82), " ", Regressions!C82)</f>
        <v>Rural</v>
      </c>
      <c r="D72" s="322">
        <f>IF(ISBLANK(Regressions!D82), " ", Regressions!D82)</f>
        <v>590.16892913818356</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Turks and Caicos</v>
      </c>
      <c r="B73" s="321">
        <f>IF(ISBLANK(Regressions!B83), " ", Regressions!B83)</f>
        <v>2007</v>
      </c>
      <c r="C73" s="326" t="str">
        <f>IF(ISBLANK(Regressions!C83), " ", Regressions!C83)</f>
        <v>Rural</v>
      </c>
      <c r="D73" s="322">
        <f>IF(ISBLANK(Regressions!D83), " ", Regressions!D83)</f>
        <v>583.9005126953125</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Turks and Caicos</v>
      </c>
      <c r="B74" s="321">
        <f>IF(ISBLANK(Regressions!B84), " ", Regressions!B84)</f>
        <v>2008</v>
      </c>
      <c r="C74" s="326" t="str">
        <f>IF(ISBLANK(Regressions!C84), " ", Regressions!C84)</f>
        <v>Rural</v>
      </c>
      <c r="D74" s="322">
        <f>IF(ISBLANK(Regressions!D84), " ", Regressions!D84)</f>
        <v>575.55462890624995</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Turks and Caicos</v>
      </c>
      <c r="B75" s="321">
        <f>IF(ISBLANK(Regressions!B85), " ", Regressions!B85)</f>
        <v>2009</v>
      </c>
      <c r="C75" s="326" t="str">
        <f>IF(ISBLANK(Regressions!C85), " ", Regressions!C85)</f>
        <v>Rural</v>
      </c>
      <c r="D75" s="322">
        <f>IF(ISBLANK(Regressions!D85), " ", Regressions!D85)</f>
        <v>567.96978637695315</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Turks and Caicos</v>
      </c>
      <c r="B76" s="321">
        <f>IF(ISBLANK(Regressions!B86), " ", Regressions!B86)</f>
        <v>2010</v>
      </c>
      <c r="C76" s="326" t="str">
        <f>IF(ISBLANK(Regressions!C86), " ", Regressions!C86)</f>
        <v>Rural</v>
      </c>
      <c r="D76" s="322">
        <f>IF(ISBLANK(Regressions!D86), " ", Regressions!D86)</f>
        <v>557.49278106689451</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Turks and Caicos</v>
      </c>
      <c r="B77" s="321">
        <f>IF(ISBLANK(Regressions!B87), " ", Regressions!B87)</f>
        <v>2011</v>
      </c>
      <c r="C77" s="326" t="str">
        <f>IF(ISBLANK(Regressions!C87), " ", Regressions!C87)</f>
        <v>Rural</v>
      </c>
      <c r="D77" s="322">
        <f>IF(ISBLANK(Regressions!D87), " ", Regressions!D87)</f>
        <v>544.98884277343745</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Turks and Caicos</v>
      </c>
      <c r="B78" s="321">
        <f>IF(ISBLANK(Regressions!B88), " ", Regressions!B88)</f>
        <v>2012</v>
      </c>
      <c r="C78" s="326" t="str">
        <f>IF(ISBLANK(Regressions!C88), " ", Regressions!C88)</f>
        <v>Rural</v>
      </c>
      <c r="D78" s="322">
        <f>IF(ISBLANK(Regressions!D88), " ", Regressions!D88)</f>
        <v>529.43241760253909</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Turks and Caicos</v>
      </c>
      <c r="B79" s="321">
        <f>IF(ISBLANK(Regressions!B89), " ", Regressions!B89)</f>
        <v>2013</v>
      </c>
      <c r="C79" s="326" t="str">
        <f>IF(ISBLANK(Regressions!C89), " ", Regressions!C89)</f>
        <v>Rural</v>
      </c>
      <c r="D79" s="322">
        <f>IF(ISBLANK(Regressions!D89), " ", Regressions!D89)</f>
        <v>515.61907653808589</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Turks and Caicos</v>
      </c>
      <c r="B80" s="321">
        <f>IF(ISBLANK(Regressions!B90), " ", Regressions!B90)</f>
        <v>2014</v>
      </c>
      <c r="C80" s="326" t="str">
        <f>IF(ISBLANK(Regressions!C90), " ", Regressions!C90)</f>
        <v>Rural</v>
      </c>
      <c r="D80" s="322">
        <f>IF(ISBLANK(Regressions!D90), " ", Regressions!D90)</f>
        <v>499.45233718872072</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Turks and Caicos</v>
      </c>
      <c r="B81" s="321">
        <f>IF(ISBLANK(Regressions!B91), " ", Regressions!B91)</f>
        <v>2015</v>
      </c>
      <c r="C81" s="326" t="str">
        <f>IF(ISBLANK(Regressions!C91), " ", Regressions!C91)</f>
        <v>Rural</v>
      </c>
      <c r="D81" s="322">
        <f>IF(ISBLANK(Regressions!D91), " ", Regressions!D91)</f>
        <v>480.55386878967278</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Turks and Caicos</v>
      </c>
      <c r="B82" s="321">
        <f>IF(ISBLANK(Regressions!B92), " ", Regressions!B92)</f>
        <v>2016</v>
      </c>
      <c r="C82" s="326" t="str">
        <f>IF(ISBLANK(Regressions!C92), " ", Regressions!C92)</f>
        <v>Rural</v>
      </c>
      <c r="D82" s="322">
        <f>IF(ISBLANK(Regressions!D92), " ", Regressions!D92)</f>
        <v>458.78283477783208</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Turks and Caicos</v>
      </c>
      <c r="B83" s="321">
        <f>IF(ISBLANK(Regressions!B93), " ", Regressions!B93)</f>
        <v>2017</v>
      </c>
      <c r="C83" s="326" t="str">
        <f>IF(ISBLANK(Regressions!C93), " ", Regressions!C93)</f>
        <v>Rural</v>
      </c>
      <c r="D83" s="322">
        <f>IF(ISBLANK(Regressions!D93), " ", Regressions!D93)</f>
        <v>440.60513763427741</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Turks and Caicos</v>
      </c>
      <c r="B84" s="321">
        <f>IF(ISBLANK(Regressions!B94), " ", Regressions!B94)</f>
        <v>2018</v>
      </c>
      <c r="C84" s="326" t="str">
        <f>IF(ISBLANK(Regressions!C94), " ", Regressions!C94)</f>
        <v>Rural</v>
      </c>
      <c r="D84" s="322">
        <f>IF(ISBLANK(Regressions!D94), " ", Regressions!D94)</f>
        <v>425.50832633972169</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Turks and Caicos</v>
      </c>
      <c r="B85" s="321">
        <f>IF(ISBLANK(Regressions!B95), " ", Regressions!B95)</f>
        <v>2019</v>
      </c>
      <c r="C85" s="326" t="str">
        <f>IF(ISBLANK(Regressions!C95), " ", Regressions!C95)</f>
        <v>Rural</v>
      </c>
      <c r="D85" s="322">
        <f>IF(ISBLANK(Regressions!D95), " ", Regressions!D95)</f>
        <v>411.0159622192383</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Turks and Caicos</v>
      </c>
      <c r="B86" s="321">
        <f>IF(ISBLANK(Regressions!B96), " ", Regressions!B96)</f>
        <v>2020</v>
      </c>
      <c r="C86" s="326" t="str">
        <f>IF(ISBLANK(Regressions!C96), " ", Regressions!C96)</f>
        <v>Rural</v>
      </c>
      <c r="D86" s="322">
        <f>IF(ISBLANK(Regressions!D96), " ", Regressions!D96)</f>
        <v>399.23964042663567</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0" t="str">
        <f>IF(ISBLANK(Regressions!A97), " ", Regressions!A97)</f>
        <v>Turks and Caicos</v>
      </c>
      <c r="B87" s="371">
        <f>IF(ISBLANK(Regressions!B97), " ", Regressions!B97)</f>
        <v>2021</v>
      </c>
      <c r="C87" s="372" t="str">
        <f>IF(ISBLANK(Regressions!C97), " ", Regressions!C97)</f>
        <v>Rural</v>
      </c>
      <c r="D87" s="373">
        <f>IF(ISBLANK(Regressions!D97), " ", Regressions!D97)</f>
        <v>388.58134307861332</v>
      </c>
      <c r="E87" s="376" t="e">
        <f>IF(ISNUMBER(Regressions!E97),ROUND(Regressions!E97, 1), NA())</f>
        <v>#N/A</v>
      </c>
      <c r="F87" s="374" t="e">
        <f>IF(ISNUMBER(Regressions!F97),ROUND(Regressions!F97, 1), NA())</f>
        <v>#N/A</v>
      </c>
      <c r="G87" s="377" t="e">
        <f>IF(ISNUMBER(Regressions!G97),ROUND(Regressions!G97, 1), NA())</f>
        <v>#N/A</v>
      </c>
      <c r="H87" s="375" t="e">
        <f>IF(ISNUMBER(Regressions!H97),ROUND(Regressions!H97, 1), NA())</f>
        <v>#N/A</v>
      </c>
      <c r="I87" s="378" t="e">
        <f>IF(ISNUMBER(Regressions!I97),ROUND(Regressions!I97, 1), NA())</f>
        <v>#N/A</v>
      </c>
      <c r="J87" s="376" t="e">
        <f>IF(ISNUMBER(Regressions!K97),ROUND(Regressions!K97, 1), NA())</f>
        <v>#N/A</v>
      </c>
      <c r="K87" s="374" t="e">
        <f>IF(ISNUMBER(Regressions!L97),ROUND(Regressions!L97, 1), NA())</f>
        <v>#N/A</v>
      </c>
      <c r="L87" s="379" t="e">
        <f>IF(ISNUMBER(Regressions!M97),ROUND(Regressions!M97, 1), NA())</f>
        <v>#N/A</v>
      </c>
      <c r="M87" s="375" t="e">
        <f>IF(ISNUMBER(Regressions!N97),ROUND(Regressions!N97, 1), NA())</f>
        <v>#N/A</v>
      </c>
      <c r="N87" s="378" t="e">
        <f>IF(ISNUMBER(Regressions!O97),ROUND(Regressions!O97, 1), NA())</f>
        <v>#N/A</v>
      </c>
      <c r="O87" s="376" t="e">
        <f>IF(ISNUMBER(Regressions!Q97),ROUND(Regressions!Q97, 1), NA())</f>
        <v>#N/A</v>
      </c>
      <c r="P87" s="374" t="e">
        <f>IF(ISNUMBER(Regressions!R97),ROUND(Regressions!R97, 1), NA())</f>
        <v>#N/A</v>
      </c>
      <c r="Q87" s="380" t="e">
        <f>IF(ISNUMBER(Regressions!S97),ROUND(Regressions!S97, 1), NA())</f>
        <v>#N/A</v>
      </c>
      <c r="R87" s="375" t="e">
        <f>IF(ISNUMBER(Regressions!T97),ROUND(Regressions!T97, 1), NA())</f>
        <v>#N/A</v>
      </c>
      <c r="S87" s="378" t="e">
        <f>IF(ISNUMBER(Regressions!U97),ROUND(Regressions!U97, 1), NA())</f>
        <v>#N/A</v>
      </c>
      <c r="T87" s="369"/>
      <c r="U87" s="369"/>
      <c r="V87" s="369"/>
      <c r="W87" s="369"/>
      <c r="X87" s="369"/>
      <c r="Y87" s="369"/>
      <c r="Z87" s="369"/>
      <c r="AA87" s="369"/>
      <c r="AB87" s="369"/>
      <c r="AC87" s="369"/>
    </row>
    <row xmlns:x14ac="http://schemas.microsoft.com/office/spreadsheetml/2009/9/ac" r="88" x14ac:dyDescent="0.2">
      <c r="A88" s="320" t="str">
        <f>IF(ISBLANK(Regressions!A98), " ", Regressions!A98)</f>
        <v>Turks and Caicos</v>
      </c>
      <c r="B88" s="321">
        <f>IF(ISBLANK(Regressions!B98), " ", Regressions!B98)</f>
        <v>2022</v>
      </c>
      <c r="C88" s="326" t="str">
        <f>IF(ISBLANK(Regressions!C98), " ", Regressions!C98)</f>
        <v>Rural</v>
      </c>
      <c r="D88" s="322">
        <f>IF(ISBLANK(Regressions!D98), " ", Regressions!D98)</f>
        <v>380.51594726562502</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Turks and Caicos</v>
      </c>
      <c r="B89" s="328">
        <f>IF(ISBLANK(Regressions!B99), " ", Regressions!B99)</f>
        <v>2023</v>
      </c>
      <c r="C89" s="329" t="str">
        <f>IF(ISBLANK(Regressions!C99), " ", Regressions!C99)</f>
        <v>Rural</v>
      </c>
      <c r="D89" s="330">
        <f>IF(ISBLANK(Regressions!D99), " ", Regressions!D99)</f>
        <v>371.93134346008299</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Turks and Caicos</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Turks and Caicos</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Turks and Caicos</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Turks and Caicos</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Turks and Caicos</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Turks and Caicos</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Turks and Caicos</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Turks and Caicos</v>
      </c>
      <c r="B97" s="321">
        <f>IF(ISBLANK(Regressions!B107), " ", Regressions!B107)</f>
        <v>2000</v>
      </c>
      <c r="C97" s="326" t="str">
        <f>IF(ISBLANK(Regressions!C107), " ", Regressions!C107)</f>
        <v>Pre-primary</v>
      </c>
      <c r="D97" s="322">
        <f>IF(ISBLANK(Regressions!D107), " ", Regressions!D107)</f>
        <v>714</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Turks and Caicos</v>
      </c>
      <c r="B98" s="321">
        <f>IF(ISBLANK(Regressions!B108), " ", Regressions!B108)</f>
        <v>2001</v>
      </c>
      <c r="C98" s="326" t="str">
        <f>IF(ISBLANK(Regressions!C108), " ", Regressions!C108)</f>
        <v>Pre-primary</v>
      </c>
      <c r="D98" s="322">
        <f>IF(ISBLANK(Regressions!D108), " ", Regressions!D108)</f>
        <v>718</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Turks and Caicos</v>
      </c>
      <c r="B99" s="321">
        <f>IF(ISBLANK(Regressions!B109), " ", Regressions!B109)</f>
        <v>2002</v>
      </c>
      <c r="C99" s="326" t="str">
        <f>IF(ISBLANK(Regressions!C109), " ", Regressions!C109)</f>
        <v>Pre-primary</v>
      </c>
      <c r="D99" s="322">
        <f>IF(ISBLANK(Regressions!D109), " ", Regressions!D109)</f>
        <v>746</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Turks and Caicos</v>
      </c>
      <c r="B100" s="321">
        <f>IF(ISBLANK(Regressions!B110), " ", Regressions!B110)</f>
        <v>2003</v>
      </c>
      <c r="C100" s="326" t="str">
        <f>IF(ISBLANK(Regressions!C110), " ", Regressions!C110)</f>
        <v>Pre-primary</v>
      </c>
      <c r="D100" s="322">
        <f>IF(ISBLANK(Regressions!D110), " ", Regressions!D110)</f>
        <v>794</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Turks and Caicos</v>
      </c>
      <c r="B101" s="321">
        <f>IF(ISBLANK(Regressions!B111), " ", Regressions!B111)</f>
        <v>2004</v>
      </c>
      <c r="C101" s="326" t="str">
        <f>IF(ISBLANK(Regressions!C111), " ", Regressions!C111)</f>
        <v>Pre-primary</v>
      </c>
      <c r="D101" s="322">
        <f>IF(ISBLANK(Regressions!D111), " ", Regressions!D111)</f>
        <v>837</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Turks and Caicos</v>
      </c>
      <c r="B102" s="321">
        <f>IF(ISBLANK(Regressions!B112), " ", Regressions!B112)</f>
        <v>2005</v>
      </c>
      <c r="C102" s="326" t="str">
        <f>IF(ISBLANK(Regressions!C112), " ", Regressions!C112)</f>
        <v>Pre-primary</v>
      </c>
      <c r="D102" s="322">
        <f>IF(ISBLANK(Regressions!D112), " ", Regressions!D112)</f>
        <v>884</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Turks and Caicos</v>
      </c>
      <c r="B103" s="321">
        <f>IF(ISBLANK(Regressions!B113), " ", Regressions!B113)</f>
        <v>2006</v>
      </c>
      <c r="C103" s="326" t="str">
        <f>IF(ISBLANK(Regressions!C113), " ", Regressions!C113)</f>
        <v>Pre-primary</v>
      </c>
      <c r="D103" s="322">
        <f>IF(ISBLANK(Regressions!D113), " ", Regressions!D113)</f>
        <v>926</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Turks and Caicos</v>
      </c>
      <c r="B104" s="321">
        <f>IF(ISBLANK(Regressions!B114), " ", Regressions!B114)</f>
        <v>2007</v>
      </c>
      <c r="C104" s="326" t="str">
        <f>IF(ISBLANK(Regressions!C114), " ", Regressions!C114)</f>
        <v>Pre-primary</v>
      </c>
      <c r="D104" s="322">
        <f>IF(ISBLANK(Regressions!D114), " ", Regressions!D114)</f>
        <v>925</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Turks and Caicos</v>
      </c>
      <c r="B105" s="321">
        <f>IF(ISBLANK(Regressions!B115), " ", Regressions!B115)</f>
        <v>2008</v>
      </c>
      <c r="C105" s="326" t="str">
        <f>IF(ISBLANK(Regressions!C115), " ", Regressions!C115)</f>
        <v>Pre-primary</v>
      </c>
      <c r="D105" s="322">
        <f>IF(ISBLANK(Regressions!D115), " ", Regressions!D115)</f>
        <v>893</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Turks and Caicos</v>
      </c>
      <c r="B106" s="321">
        <f>IF(ISBLANK(Regressions!B116), " ", Regressions!B116)</f>
        <v>2009</v>
      </c>
      <c r="C106" s="326" t="str">
        <f>IF(ISBLANK(Regressions!C116), " ", Regressions!C116)</f>
        <v>Pre-primary</v>
      </c>
      <c r="D106" s="322">
        <f>IF(ISBLANK(Regressions!D116), " ", Regressions!D116)</f>
        <v>866</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Turks and Caicos</v>
      </c>
      <c r="B107" s="321">
        <f>IF(ISBLANK(Regressions!B117), " ", Regressions!B117)</f>
        <v>2010</v>
      </c>
      <c r="C107" s="326" t="str">
        <f>IF(ISBLANK(Regressions!C117), " ", Regressions!C117)</f>
        <v>Pre-primary</v>
      </c>
      <c r="D107" s="322">
        <f>IF(ISBLANK(Regressions!D117), " ", Regressions!D117)</f>
        <v>847</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Turks and Caicos</v>
      </c>
      <c r="B108" s="321">
        <f>IF(ISBLANK(Regressions!B118), " ", Regressions!B118)</f>
        <v>2011</v>
      </c>
      <c r="C108" s="326" t="str">
        <f>IF(ISBLANK(Regressions!C118), " ", Regressions!C118)</f>
        <v>Pre-primary</v>
      </c>
      <c r="D108" s="322">
        <f>IF(ISBLANK(Regressions!D118), " ", Regressions!D118)</f>
        <v>849</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Turks and Caicos</v>
      </c>
      <c r="B109" s="321">
        <f>IF(ISBLANK(Regressions!B119), " ", Regressions!B119)</f>
        <v>2012</v>
      </c>
      <c r="C109" s="326" t="str">
        <f>IF(ISBLANK(Regressions!C119), " ", Regressions!C119)</f>
        <v>Pre-primary</v>
      </c>
      <c r="D109" s="322">
        <f>IF(ISBLANK(Regressions!D119), " ", Regressions!D119)</f>
        <v>883</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Turks and Caicos</v>
      </c>
      <c r="B110" s="321">
        <f>IF(ISBLANK(Regressions!B120), " ", Regressions!B120)</f>
        <v>2013</v>
      </c>
      <c r="C110" s="326" t="str">
        <f>IF(ISBLANK(Regressions!C120), " ", Regressions!C120)</f>
        <v>Pre-primary</v>
      </c>
      <c r="D110" s="322">
        <f>IF(ISBLANK(Regressions!D120), " ", Regressions!D120)</f>
        <v>937</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Turks and Caicos</v>
      </c>
      <c r="B111" s="321">
        <f>IF(ISBLANK(Regressions!B121), " ", Regressions!B121)</f>
        <v>2014</v>
      </c>
      <c r="C111" s="326" t="str">
        <f>IF(ISBLANK(Regressions!C121), " ", Regressions!C121)</f>
        <v>Pre-primary</v>
      </c>
      <c r="D111" s="322">
        <f>IF(ISBLANK(Regressions!D121), " ", Regressions!D121)</f>
        <v>954</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Turks and Caicos</v>
      </c>
      <c r="B112" s="321">
        <f>IF(ISBLANK(Regressions!B122), " ", Regressions!B122)</f>
        <v>2015</v>
      </c>
      <c r="C112" s="326" t="str">
        <f>IF(ISBLANK(Regressions!C122), " ", Regressions!C122)</f>
        <v>Pre-primary</v>
      </c>
      <c r="D112" s="322">
        <f>IF(ISBLANK(Regressions!D122), " ", Regressions!D122)</f>
        <v>928</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Turks and Caicos</v>
      </c>
      <c r="B113" s="321">
        <f>IF(ISBLANK(Regressions!B123), " ", Regressions!B123)</f>
        <v>2016</v>
      </c>
      <c r="C113" s="326" t="str">
        <f>IF(ISBLANK(Regressions!C123), " ", Regressions!C123)</f>
        <v>Pre-primary</v>
      </c>
      <c r="D113" s="322">
        <f>IF(ISBLANK(Regressions!D123), " ", Regressions!D123)</f>
        <v>830</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Turks and Caicos</v>
      </c>
      <c r="B114" s="321">
        <f>IF(ISBLANK(Regressions!B124), " ", Regressions!B124)</f>
        <v>2017</v>
      </c>
      <c r="C114" s="326" t="str">
        <f>IF(ISBLANK(Regressions!C124), " ", Regressions!C124)</f>
        <v>Pre-primary</v>
      </c>
      <c r="D114" s="322">
        <f>IF(ISBLANK(Regressions!D124), " ", Regressions!D124)</f>
        <v>806</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Turks and Caicos</v>
      </c>
      <c r="B115" s="321">
        <f>IF(ISBLANK(Regressions!B125), " ", Regressions!B125)</f>
        <v>2018</v>
      </c>
      <c r="C115" s="326" t="str">
        <f>IF(ISBLANK(Regressions!C125), " ", Regressions!C125)</f>
        <v>Pre-primary</v>
      </c>
      <c r="D115" s="322">
        <f>IF(ISBLANK(Regressions!D125), " ", Regressions!D125)</f>
        <v>877</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Turks and Caicos</v>
      </c>
      <c r="B116" s="321">
        <f>IF(ISBLANK(Regressions!B126), " ", Regressions!B126)</f>
        <v>2019</v>
      </c>
      <c r="C116" s="326" t="str">
        <f>IF(ISBLANK(Regressions!C126), " ", Regressions!C126)</f>
        <v>Pre-primary</v>
      </c>
      <c r="D116" s="322">
        <f>IF(ISBLANK(Regressions!D126), " ", Regressions!D126)</f>
        <v>902</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Turks and Caicos</v>
      </c>
      <c r="B117" s="321">
        <f>IF(ISBLANK(Regressions!B127), " ", Regressions!B127)</f>
        <v>2020</v>
      </c>
      <c r="C117" s="326" t="str">
        <f>IF(ISBLANK(Regressions!C127), " ", Regressions!C127)</f>
        <v>Pre-primary</v>
      </c>
      <c r="D117" s="322">
        <f>IF(ISBLANK(Regressions!D127), " ", Regressions!D127)</f>
        <v>932</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0" t="str">
        <f>IF(ISBLANK(Regressions!A128), " ", Regressions!A128)</f>
        <v>Turks and Caicos</v>
      </c>
      <c r="B118" s="371">
        <f>IF(ISBLANK(Regressions!B128), " ", Regressions!B128)</f>
        <v>2021</v>
      </c>
      <c r="C118" s="372" t="str">
        <f>IF(ISBLANK(Regressions!C128), " ", Regressions!C128)</f>
        <v>Pre-primary</v>
      </c>
      <c r="D118" s="373">
        <f>IF(ISBLANK(Regressions!D128), " ", Regressions!D128)</f>
        <v>983</v>
      </c>
      <c r="E118" s="376" t="e">
        <f>IF(ISNUMBER(Regressions!E128),ROUND(Regressions!E128, 1), NA())</f>
        <v>#N/A</v>
      </c>
      <c r="F118" s="374" t="e">
        <f>IF(ISNUMBER(Regressions!F128),ROUND(Regressions!F128, 1), NA())</f>
        <v>#N/A</v>
      </c>
      <c r="G118" s="377" t="e">
        <f>IF(ISNUMBER(Regressions!G128),ROUND(Regressions!G128, 1), NA())</f>
        <v>#N/A</v>
      </c>
      <c r="H118" s="375" t="e">
        <f>IF(ISNUMBER(Regressions!H128),ROUND(Regressions!H128, 1), NA())</f>
        <v>#N/A</v>
      </c>
      <c r="I118" s="378" t="e">
        <f>IF(ISNUMBER(Regressions!I128),ROUND(Regressions!I128, 1), NA())</f>
        <v>#N/A</v>
      </c>
      <c r="J118" s="376" t="e">
        <f>IF(ISNUMBER(Regressions!K128),ROUND(Regressions!K128, 1), NA())</f>
        <v>#N/A</v>
      </c>
      <c r="K118" s="374" t="e">
        <f>IF(ISNUMBER(Regressions!L128),ROUND(Regressions!L128, 1), NA())</f>
        <v>#N/A</v>
      </c>
      <c r="L118" s="379" t="e">
        <f>IF(ISNUMBER(Regressions!M128),ROUND(Regressions!M128, 1), NA())</f>
        <v>#N/A</v>
      </c>
      <c r="M118" s="375" t="e">
        <f>IF(ISNUMBER(Regressions!N128),ROUND(Regressions!N128, 1), NA())</f>
        <v>#N/A</v>
      </c>
      <c r="N118" s="378" t="e">
        <f>IF(ISNUMBER(Regressions!O128),ROUND(Regressions!O128, 1), NA())</f>
        <v>#N/A</v>
      </c>
      <c r="O118" s="376" t="e">
        <f>IF(ISNUMBER(Regressions!Q128),ROUND(Regressions!Q128, 1), NA())</f>
        <v>#N/A</v>
      </c>
      <c r="P118" s="374" t="e">
        <f>IF(ISNUMBER(Regressions!R128),ROUND(Regressions!R128, 1), NA())</f>
        <v>#N/A</v>
      </c>
      <c r="Q118" s="380" t="e">
        <f>IF(ISNUMBER(Regressions!S128),ROUND(Regressions!S128, 1), NA())</f>
        <v>#N/A</v>
      </c>
      <c r="R118" s="375" t="e">
        <f>IF(ISNUMBER(Regressions!T128),ROUND(Regressions!T128, 1), NA())</f>
        <v>#N/A</v>
      </c>
      <c r="S118" s="378" t="e">
        <f>IF(ISNUMBER(Regressions!U128),ROUND(Regressions!U128, 1), NA())</f>
        <v>#N/A</v>
      </c>
      <c r="T118" s="369"/>
      <c r="U118" s="369"/>
      <c r="V118" s="369"/>
      <c r="W118" s="369"/>
      <c r="X118" s="369"/>
      <c r="Y118" s="369"/>
      <c r="Z118" s="369"/>
      <c r="AA118" s="369"/>
      <c r="AB118" s="369"/>
      <c r="AC118" s="369"/>
    </row>
    <row xmlns:x14ac="http://schemas.microsoft.com/office/spreadsheetml/2009/9/ac" r="119" x14ac:dyDescent="0.2">
      <c r="A119" s="320" t="str">
        <f>IF(ISBLANK(Regressions!A129), " ", Regressions!A129)</f>
        <v>Turks and Caicos</v>
      </c>
      <c r="B119" s="321">
        <f>IF(ISBLANK(Regressions!B129), " ", Regressions!B129)</f>
        <v>2022</v>
      </c>
      <c r="C119" s="326" t="str">
        <f>IF(ISBLANK(Regressions!C129), " ", Regressions!C129)</f>
        <v>Pre-primary</v>
      </c>
      <c r="D119" s="322">
        <f>IF(ISBLANK(Regressions!D129), " ", Regressions!D129)</f>
        <v>1042</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Turks and Caicos</v>
      </c>
      <c r="B120" s="328">
        <f>IF(ISBLANK(Regressions!B130), " ", Regressions!B130)</f>
        <v>2023</v>
      </c>
      <c r="C120" s="329" t="str">
        <f>IF(ISBLANK(Regressions!C130), " ", Regressions!C130)</f>
        <v>Pre-primary</v>
      </c>
      <c r="D120" s="330">
        <f>IF(ISBLANK(Regressions!D130), " ", Regressions!D130)</f>
        <v>1074</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Turks and Caicos</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Turks and Caicos</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Turks and Caicos</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Turks and Caicos</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Turks and Caicos</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Turks and Caicos</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Turks and Caicos</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Turks and Caicos</v>
      </c>
      <c r="B128" s="321">
        <f>IF(ISBLANK(Regressions!B138), " ", Regressions!B138)</f>
        <v>2000</v>
      </c>
      <c r="C128" s="326" t="str">
        <f>IF(ISBLANK(Regressions!C138), " ", Regressions!C138)</f>
        <v>Primary</v>
      </c>
      <c r="D128" s="322">
        <f>IF(ISBLANK(Regressions!D138), " ", Regressions!D138)</f>
        <v>1981</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Turks and Caicos</v>
      </c>
      <c r="B129" s="321">
        <f>IF(ISBLANK(Regressions!B139), " ", Regressions!B139)</f>
        <v>2001</v>
      </c>
      <c r="C129" s="326" t="str">
        <f>IF(ISBLANK(Regressions!C139), " ", Regressions!C139)</f>
        <v>Primary</v>
      </c>
      <c r="D129" s="322">
        <f>IF(ISBLANK(Regressions!D139), " ", Regressions!D139)</f>
        <v>2032</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Turks and Caicos</v>
      </c>
      <c r="B130" s="321">
        <f>IF(ISBLANK(Regressions!B140), " ", Regressions!B140)</f>
        <v>2002</v>
      </c>
      <c r="C130" s="326" t="str">
        <f>IF(ISBLANK(Regressions!C140), " ", Regressions!C140)</f>
        <v>Primary</v>
      </c>
      <c r="D130" s="322">
        <f>IF(ISBLANK(Regressions!D140), " ", Regressions!D140)</f>
        <v>2063</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Turks and Caicos</v>
      </c>
      <c r="B131" s="321">
        <f>IF(ISBLANK(Regressions!B141), " ", Regressions!B141)</f>
        <v>2003</v>
      </c>
      <c r="C131" s="326" t="str">
        <f>IF(ISBLANK(Regressions!C141), " ", Regressions!C141)</f>
        <v>Primary</v>
      </c>
      <c r="D131" s="322">
        <f>IF(ISBLANK(Regressions!D141), " ", Regressions!D141)</f>
        <v>2109</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Turks and Caicos</v>
      </c>
      <c r="B132" s="321">
        <f>IF(ISBLANK(Regressions!B142), " ", Regressions!B142)</f>
        <v>2004</v>
      </c>
      <c r="C132" s="326" t="str">
        <f>IF(ISBLANK(Regressions!C142), " ", Regressions!C142)</f>
        <v>Primary</v>
      </c>
      <c r="D132" s="322">
        <f>IF(ISBLANK(Regressions!D142), " ", Regressions!D142)</f>
        <v>2206</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Turks and Caicos</v>
      </c>
      <c r="B133" s="321">
        <f>IF(ISBLANK(Regressions!B143), " ", Regressions!B143)</f>
        <v>2005</v>
      </c>
      <c r="C133" s="326" t="str">
        <f>IF(ISBLANK(Regressions!C143), " ", Regressions!C143)</f>
        <v>Primary</v>
      </c>
      <c r="D133" s="322">
        <f>IF(ISBLANK(Regressions!D143), " ", Regressions!D143)</f>
        <v>2326</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Turks and Caicos</v>
      </c>
      <c r="B134" s="321">
        <f>IF(ISBLANK(Regressions!B144), " ", Regressions!B144)</f>
        <v>2006</v>
      </c>
      <c r="C134" s="326" t="str">
        <f>IF(ISBLANK(Regressions!C144), " ", Regressions!C144)</f>
        <v>Primary</v>
      </c>
      <c r="D134" s="322">
        <f>IF(ISBLANK(Regressions!D144), " ", Regressions!D144)</f>
        <v>2464</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Turks and Caicos</v>
      </c>
      <c r="B135" s="321">
        <f>IF(ISBLANK(Regressions!B145), " ", Regressions!B145)</f>
        <v>2007</v>
      </c>
      <c r="C135" s="326" t="str">
        <f>IF(ISBLANK(Regressions!C145), " ", Regressions!C145)</f>
        <v>Primary</v>
      </c>
      <c r="D135" s="322">
        <f>IF(ISBLANK(Regressions!D145), " ", Regressions!D145)</f>
        <v>2593</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Turks and Caicos</v>
      </c>
      <c r="B136" s="321">
        <f>IF(ISBLANK(Regressions!B146), " ", Regressions!B146)</f>
        <v>2008</v>
      </c>
      <c r="C136" s="326" t="str">
        <f>IF(ISBLANK(Regressions!C146), " ", Regressions!C146)</f>
        <v>Primary</v>
      </c>
      <c r="D136" s="322">
        <f>IF(ISBLANK(Regressions!D146), " ", Regressions!D146)</f>
        <v>2707</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Turks and Caicos</v>
      </c>
      <c r="B137" s="321">
        <f>IF(ISBLANK(Regressions!B147), " ", Regressions!B147)</f>
        <v>2009</v>
      </c>
      <c r="C137" s="326" t="str">
        <f>IF(ISBLANK(Regressions!C147), " ", Regressions!C147)</f>
        <v>Primary</v>
      </c>
      <c r="D137" s="322">
        <f>IF(ISBLANK(Regressions!D147), " ", Regressions!D147)</f>
        <v>2763</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Turks and Caicos</v>
      </c>
      <c r="B138" s="321">
        <f>IF(ISBLANK(Regressions!B148), " ", Regressions!B148)</f>
        <v>2010</v>
      </c>
      <c r="C138" s="326" t="str">
        <f>IF(ISBLANK(Regressions!C148), " ", Regressions!C148)</f>
        <v>Primary</v>
      </c>
      <c r="D138" s="322">
        <f>IF(ISBLANK(Regressions!D148), " ", Regressions!D148)</f>
        <v>2774</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Turks and Caicos</v>
      </c>
      <c r="B139" s="321">
        <f>IF(ISBLANK(Regressions!B149), " ", Regressions!B149)</f>
        <v>2011</v>
      </c>
      <c r="C139" s="326" t="str">
        <f>IF(ISBLANK(Regressions!C149), " ", Regressions!C149)</f>
        <v>Primary</v>
      </c>
      <c r="D139" s="322">
        <f>IF(ISBLANK(Regressions!D149), " ", Regressions!D149)</f>
        <v>2749</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Turks and Caicos</v>
      </c>
      <c r="B140" s="321">
        <f>IF(ISBLANK(Regressions!B150), " ", Regressions!B150)</f>
        <v>2012</v>
      </c>
      <c r="C140" s="326" t="str">
        <f>IF(ISBLANK(Regressions!C150), " ", Regressions!C150)</f>
        <v>Primary</v>
      </c>
      <c r="D140" s="322">
        <f>IF(ISBLANK(Regressions!D150), " ", Regressions!D150)</f>
        <v>2694</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Turks and Caicos</v>
      </c>
      <c r="B141" s="321">
        <f>IF(ISBLANK(Regressions!B151), " ", Regressions!B151)</f>
        <v>2013</v>
      </c>
      <c r="C141" s="326" t="str">
        <f>IF(ISBLANK(Regressions!C151), " ", Regressions!C151)</f>
        <v>Primary</v>
      </c>
      <c r="D141" s="322">
        <f>IF(ISBLANK(Regressions!D151), " ", Regressions!D151)</f>
        <v>2699</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Turks and Caicos</v>
      </c>
      <c r="B142" s="321">
        <f>IF(ISBLANK(Regressions!B152), " ", Regressions!B152)</f>
        <v>2014</v>
      </c>
      <c r="C142" s="326" t="str">
        <f>IF(ISBLANK(Regressions!C152), " ", Regressions!C152)</f>
        <v>Primary</v>
      </c>
      <c r="D142" s="322">
        <f>IF(ISBLANK(Regressions!D152), " ", Regressions!D152)</f>
        <v>2720</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Turks and Caicos</v>
      </c>
      <c r="B143" s="321">
        <f>IF(ISBLANK(Regressions!B153), " ", Regressions!B153)</f>
        <v>2015</v>
      </c>
      <c r="C143" s="326" t="str">
        <f>IF(ISBLANK(Regressions!C153), " ", Regressions!C153)</f>
        <v>Primary</v>
      </c>
      <c r="D143" s="322">
        <f>IF(ISBLANK(Regressions!D153), " ", Regressions!D153)</f>
        <v>2763</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Turks and Caicos</v>
      </c>
      <c r="B144" s="321">
        <f>IF(ISBLANK(Regressions!B154), " ", Regressions!B154)</f>
        <v>2016</v>
      </c>
      <c r="C144" s="326" t="str">
        <f>IF(ISBLANK(Regressions!C154), " ", Regressions!C154)</f>
        <v>Primary</v>
      </c>
      <c r="D144" s="322">
        <f>IF(ISBLANK(Regressions!D154), " ", Regressions!D154)</f>
        <v>2835</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Turks and Caicos</v>
      </c>
      <c r="B145" s="321">
        <f>IF(ISBLANK(Regressions!B155), " ", Regressions!B155)</f>
        <v>2017</v>
      </c>
      <c r="C145" s="326" t="str">
        <f>IF(ISBLANK(Regressions!C155), " ", Regressions!C155)</f>
        <v>Primary</v>
      </c>
      <c r="D145" s="322">
        <f>IF(ISBLANK(Regressions!D155), " ", Regressions!D155)</f>
        <v>2884</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Turks and Caicos</v>
      </c>
      <c r="B146" s="321">
        <f>IF(ISBLANK(Regressions!B156), " ", Regressions!B156)</f>
        <v>2018</v>
      </c>
      <c r="C146" s="326" t="str">
        <f>IF(ISBLANK(Regressions!C156), " ", Regressions!C156)</f>
        <v>Primary</v>
      </c>
      <c r="D146" s="322">
        <f>IF(ISBLANK(Regressions!D156), " ", Regressions!D156)</f>
        <v>2857</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Turks and Caicos</v>
      </c>
      <c r="B147" s="321">
        <f>IF(ISBLANK(Regressions!B157), " ", Regressions!B157)</f>
        <v>2019</v>
      </c>
      <c r="C147" s="326" t="str">
        <f>IF(ISBLANK(Regressions!C157), " ", Regressions!C157)</f>
        <v>Primary</v>
      </c>
      <c r="D147" s="322">
        <f>IF(ISBLANK(Regressions!D157), " ", Regressions!D157)</f>
        <v>2863</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Turks and Caicos</v>
      </c>
      <c r="B148" s="321">
        <f>IF(ISBLANK(Regressions!B158), " ", Regressions!B158)</f>
        <v>2020</v>
      </c>
      <c r="C148" s="326" t="str">
        <f>IF(ISBLANK(Regressions!C158), " ", Regressions!C158)</f>
        <v>Primary</v>
      </c>
      <c r="D148" s="322">
        <f>IF(ISBLANK(Regressions!D158), " ", Regressions!D158)</f>
        <v>2854</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0" t="str">
        <f>IF(ISBLANK(Regressions!A159), " ", Regressions!A159)</f>
        <v>Turks and Caicos</v>
      </c>
      <c r="B149" s="371">
        <f>IF(ISBLANK(Regressions!B159), " ", Regressions!B159)</f>
        <v>2021</v>
      </c>
      <c r="C149" s="372" t="str">
        <f>IF(ISBLANK(Regressions!C159), " ", Regressions!C159)</f>
        <v>Primary</v>
      </c>
      <c r="D149" s="373">
        <f>IF(ISBLANK(Regressions!D159), " ", Regressions!D159)</f>
        <v>2804</v>
      </c>
      <c r="E149" s="376">
        <f>IF(ISNUMBER(Regressions!E159),ROUND(Regressions!E159, 1), NA())</f>
        <v>100</v>
      </c>
      <c r="F149" s="374">
        <f>IF(ISNUMBER(Regressions!F159),ROUND(Regressions!F159, 1), NA())</f>
        <v>100</v>
      </c>
      <c r="G149" s="377">
        <f>IF(ISNUMBER(Regressions!G159),ROUND(Regressions!G159, 1), NA())</f>
        <v>100</v>
      </c>
      <c r="H149" s="375">
        <f>IF(ISNUMBER(Regressions!H159),ROUND(Regressions!H159, 1), NA())</f>
        <v>0</v>
      </c>
      <c r="I149" s="378">
        <f>IF(ISNUMBER(Regressions!I159),ROUND(Regressions!I159, 1), NA())</f>
        <v>0</v>
      </c>
      <c r="J149" s="376">
        <f>IF(ISNUMBER(Regressions!K159),ROUND(Regressions!K159, 1), NA())</f>
        <v>100</v>
      </c>
      <c r="K149" s="374">
        <f>IF(ISNUMBER(Regressions!L159),ROUND(Regressions!L159, 1), NA())</f>
        <v>100</v>
      </c>
      <c r="L149" s="379">
        <f>IF(ISNUMBER(Regressions!M159),ROUND(Regressions!M159, 1), NA())</f>
        <v>100</v>
      </c>
      <c r="M149" s="375">
        <f>IF(ISNUMBER(Regressions!N159),ROUND(Regressions!N159, 1), NA())</f>
        <v>0</v>
      </c>
      <c r="N149" s="378">
        <f>IF(ISNUMBER(Regressions!O159),ROUND(Regressions!O159, 1), NA())</f>
        <v>0</v>
      </c>
      <c r="O149" s="376">
        <f>IF(ISNUMBER(Regressions!Q159),ROUND(Regressions!Q159, 1), NA())</f>
        <v>100</v>
      </c>
      <c r="P149" s="374">
        <f>IF(ISNUMBER(Regressions!R159),ROUND(Regressions!R159, 1), NA())</f>
        <v>100</v>
      </c>
      <c r="Q149" s="380">
        <f>IF(ISNUMBER(Regressions!S159),ROUND(Regressions!S159, 1), NA())</f>
        <v>100</v>
      </c>
      <c r="R149" s="375">
        <f>IF(ISNUMBER(Regressions!T159),ROUND(Regressions!T159, 1), NA())</f>
        <v>0</v>
      </c>
      <c r="S149" s="378">
        <f>IF(ISNUMBER(Regressions!U159),ROUND(Regressions!U159, 1), NA())</f>
        <v>0</v>
      </c>
      <c r="T149" s="369"/>
      <c r="U149" s="369"/>
      <c r="V149" s="369"/>
      <c r="W149" s="369"/>
      <c r="X149" s="369"/>
      <c r="Y149" s="369"/>
      <c r="Z149" s="369"/>
      <c r="AA149" s="369"/>
      <c r="AB149" s="369"/>
      <c r="AC149" s="369"/>
    </row>
    <row xmlns:x14ac="http://schemas.microsoft.com/office/spreadsheetml/2009/9/ac" r="150" x14ac:dyDescent="0.2">
      <c r="A150" s="320" t="str">
        <f>IF(ISBLANK(Regressions!A160), " ", Regressions!A160)</f>
        <v>Turks and Caicos</v>
      </c>
      <c r="B150" s="321">
        <f>IF(ISBLANK(Regressions!B160), " ", Regressions!B160)</f>
        <v>2022</v>
      </c>
      <c r="C150" s="326" t="str">
        <f>IF(ISBLANK(Regressions!C160), " ", Regressions!C160)</f>
        <v>Primary</v>
      </c>
      <c r="D150" s="322">
        <f>IF(ISBLANK(Regressions!D160), " ", Regressions!D160)</f>
        <v>2780</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Turks and Caicos</v>
      </c>
      <c r="B151" s="328">
        <f>IF(ISBLANK(Regressions!B161), " ", Regressions!B161)</f>
        <v>2023</v>
      </c>
      <c r="C151" s="329" t="str">
        <f>IF(ISBLANK(Regressions!C161), " ", Regressions!C161)</f>
        <v>Primary</v>
      </c>
      <c r="D151" s="330">
        <f>IF(ISBLANK(Regressions!D161), " ", Regressions!D161)</f>
        <v>2789</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Turks and Caicos</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Turks and Caicos</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Turks and Caicos</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Turks and Caicos</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Turks and Caicos</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Turks and Caicos</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Turks and Caicos</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Turks and Caicos</v>
      </c>
      <c r="B159" s="321">
        <f>IF(ISBLANK(Regressions!B169), " ", Regressions!B169)</f>
        <v>2000</v>
      </c>
      <c r="C159" s="326" t="str">
        <f>IF(ISBLANK(Regressions!C169), " ", Regressions!C169)</f>
        <v>Secondary</v>
      </c>
      <c r="D159" s="322">
        <f>IF(ISBLANK(Regressions!D169), " ", Regressions!D169)</f>
        <v>1364</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Turks and Caicos</v>
      </c>
      <c r="B160" s="321">
        <f>IF(ISBLANK(Regressions!B170), " ", Regressions!B170)</f>
        <v>2001</v>
      </c>
      <c r="C160" s="326" t="str">
        <f>IF(ISBLANK(Regressions!C170), " ", Regressions!C170)</f>
        <v>Secondary</v>
      </c>
      <c r="D160" s="322">
        <f>IF(ISBLANK(Regressions!D170), " ", Regressions!D170)</f>
        <v>1438</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Turks and Caicos</v>
      </c>
      <c r="B161" s="321">
        <f>IF(ISBLANK(Regressions!B171), " ", Regressions!B171)</f>
        <v>2002</v>
      </c>
      <c r="C161" s="326" t="str">
        <f>IF(ISBLANK(Regressions!C171), " ", Regressions!C171)</f>
        <v>Secondary</v>
      </c>
      <c r="D161" s="322">
        <f>IF(ISBLANK(Regressions!D171), " ", Regressions!D171)</f>
        <v>1519</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Turks and Caicos</v>
      </c>
      <c r="B162" s="321">
        <f>IF(ISBLANK(Regressions!B172), " ", Regressions!B172)</f>
        <v>2003</v>
      </c>
      <c r="C162" s="326" t="str">
        <f>IF(ISBLANK(Regressions!C172), " ", Regressions!C172)</f>
        <v>Secondary</v>
      </c>
      <c r="D162" s="322">
        <f>IF(ISBLANK(Regressions!D172), " ", Regressions!D172)</f>
        <v>1604</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Turks and Caicos</v>
      </c>
      <c r="B163" s="321">
        <f>IF(ISBLANK(Regressions!B173), " ", Regressions!B173)</f>
        <v>2004</v>
      </c>
      <c r="C163" s="326" t="str">
        <f>IF(ISBLANK(Regressions!C173), " ", Regressions!C173)</f>
        <v>Secondary</v>
      </c>
      <c r="D163" s="322">
        <f>IF(ISBLANK(Regressions!D173), " ", Regressions!D173)</f>
        <v>1632</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Turks and Caicos</v>
      </c>
      <c r="B164" s="321">
        <f>IF(ISBLANK(Regressions!B174), " ", Regressions!B174)</f>
        <v>2005</v>
      </c>
      <c r="C164" s="326" t="str">
        <f>IF(ISBLANK(Regressions!C174), " ", Regressions!C174)</f>
        <v>Secondary</v>
      </c>
      <c r="D164" s="322">
        <f>IF(ISBLANK(Regressions!D174), " ", Regressions!D174)</f>
        <v>1637</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Turks and Caicos</v>
      </c>
      <c r="B165" s="321">
        <f>IF(ISBLANK(Regressions!B175), " ", Regressions!B175)</f>
        <v>2006</v>
      </c>
      <c r="C165" s="326" t="str">
        <f>IF(ISBLANK(Regressions!C175), " ", Regressions!C175)</f>
        <v>Secondary</v>
      </c>
      <c r="D165" s="322">
        <f>IF(ISBLANK(Regressions!D175), " ", Regressions!D175)</f>
        <v>1646</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Turks and Caicos</v>
      </c>
      <c r="B166" s="321">
        <f>IF(ISBLANK(Regressions!B176), " ", Regressions!B176)</f>
        <v>2007</v>
      </c>
      <c r="C166" s="326" t="str">
        <f>IF(ISBLANK(Regressions!C176), " ", Regressions!C176)</f>
        <v>Secondary</v>
      </c>
      <c r="D166" s="322">
        <f>IF(ISBLANK(Regressions!D176), " ", Regressions!D176)</f>
        <v>1694</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Turks and Caicos</v>
      </c>
      <c r="B167" s="321">
        <f>IF(ISBLANK(Regressions!B177), " ", Regressions!B177)</f>
        <v>2008</v>
      </c>
      <c r="C167" s="326" t="str">
        <f>IF(ISBLANK(Regressions!C177), " ", Regressions!C177)</f>
        <v>Secondary</v>
      </c>
      <c r="D167" s="322">
        <f>IF(ISBLANK(Regressions!D177), " ", Regressions!D177)</f>
        <v>1776</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Turks and Caicos</v>
      </c>
      <c r="B168" s="321">
        <f>IF(ISBLANK(Regressions!B178), " ", Regressions!B178)</f>
        <v>2009</v>
      </c>
      <c r="C168" s="326" t="str">
        <f>IF(ISBLANK(Regressions!C178), " ", Regressions!C178)</f>
        <v>Secondary</v>
      </c>
      <c r="D168" s="322">
        <f>IF(ISBLANK(Regressions!D178), " ", Regressions!D178)</f>
        <v>1923</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Turks and Caicos</v>
      </c>
      <c r="B169" s="321">
        <f>IF(ISBLANK(Regressions!B179), " ", Regressions!B179)</f>
        <v>2010</v>
      </c>
      <c r="C169" s="326" t="str">
        <f>IF(ISBLANK(Regressions!C179), " ", Regressions!C179)</f>
        <v>Secondary</v>
      </c>
      <c r="D169" s="322">
        <f>IF(ISBLANK(Regressions!D179), " ", Regressions!D179)</f>
        <v>2084</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Turks and Caicos</v>
      </c>
      <c r="B170" s="321">
        <f>IF(ISBLANK(Regressions!B180), " ", Regressions!B180)</f>
        <v>2011</v>
      </c>
      <c r="C170" s="326" t="str">
        <f>IF(ISBLANK(Regressions!C180), " ", Regressions!C180)</f>
        <v>Secondary</v>
      </c>
      <c r="D170" s="322">
        <f>IF(ISBLANK(Regressions!D180), " ", Regressions!D180)</f>
        <v>2242</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Turks and Caicos</v>
      </c>
      <c r="B171" s="321">
        <f>IF(ISBLANK(Regressions!B181), " ", Regressions!B181)</f>
        <v>2012</v>
      </c>
      <c r="C171" s="326" t="str">
        <f>IF(ISBLANK(Regressions!C181), " ", Regressions!C181)</f>
        <v>Secondary</v>
      </c>
      <c r="D171" s="322">
        <f>IF(ISBLANK(Regressions!D181), " ", Regressions!D181)</f>
        <v>2365</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Turks and Caicos</v>
      </c>
      <c r="B172" s="321">
        <f>IF(ISBLANK(Regressions!B182), " ", Regressions!B182)</f>
        <v>2013</v>
      </c>
      <c r="C172" s="326" t="str">
        <f>IF(ISBLANK(Regressions!C182), " ", Regressions!C182)</f>
        <v>Secondary</v>
      </c>
      <c r="D172" s="322">
        <f>IF(ISBLANK(Regressions!D182), " ", Regressions!D182)</f>
        <v>2418</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Turks and Caicos</v>
      </c>
      <c r="B173" s="321">
        <f>IF(ISBLANK(Regressions!B183), " ", Regressions!B183)</f>
        <v>2014</v>
      </c>
      <c r="C173" s="326" t="str">
        <f>IF(ISBLANK(Regressions!C183), " ", Regressions!C183)</f>
        <v>Secondary</v>
      </c>
      <c r="D173" s="322">
        <f>IF(ISBLANK(Regressions!D183), " ", Regressions!D183)</f>
        <v>2455</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Turks and Caicos</v>
      </c>
      <c r="B174" s="321">
        <f>IF(ISBLANK(Regressions!B184), " ", Regressions!B184)</f>
        <v>2015</v>
      </c>
      <c r="C174" s="326" t="str">
        <f>IF(ISBLANK(Regressions!C184), " ", Regressions!C184)</f>
        <v>Secondary</v>
      </c>
      <c r="D174" s="322">
        <f>IF(ISBLANK(Regressions!D184), " ", Regressions!D184)</f>
        <v>2466</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Turks and Caicos</v>
      </c>
      <c r="B175" s="321">
        <f>IF(ISBLANK(Regressions!B185), " ", Regressions!B185)</f>
        <v>2016</v>
      </c>
      <c r="C175" s="326" t="str">
        <f>IF(ISBLANK(Regressions!C185), " ", Regressions!C185)</f>
        <v>Secondary</v>
      </c>
      <c r="D175" s="322">
        <f>IF(ISBLANK(Regressions!D185), " ", Regressions!D185)</f>
        <v>2466</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Turks and Caicos</v>
      </c>
      <c r="B176" s="321">
        <f>IF(ISBLANK(Regressions!B186), " ", Regressions!B186)</f>
        <v>2017</v>
      </c>
      <c r="C176" s="326" t="str">
        <f>IF(ISBLANK(Regressions!C186), " ", Regressions!C186)</f>
        <v>Secondary</v>
      </c>
      <c r="D176" s="322">
        <f>IF(ISBLANK(Regressions!D186), " ", Regressions!D186)</f>
        <v>2444</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Turks and Caicos</v>
      </c>
      <c r="B177" s="321">
        <f>IF(ISBLANK(Regressions!B187), " ", Regressions!B187)</f>
        <v>2018</v>
      </c>
      <c r="C177" s="326" t="str">
        <f>IF(ISBLANK(Regressions!C187), " ", Regressions!C187)</f>
        <v>Secondary</v>
      </c>
      <c r="D177" s="322">
        <f>IF(ISBLANK(Regressions!D187), " ", Regressions!D187)</f>
        <v>2431</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Turks and Caicos</v>
      </c>
      <c r="B178" s="321">
        <f>IF(ISBLANK(Regressions!B188), " ", Regressions!B188)</f>
        <v>2019</v>
      </c>
      <c r="C178" s="326" t="str">
        <f>IF(ISBLANK(Regressions!C188), " ", Regressions!C188)</f>
        <v>Secondary</v>
      </c>
      <c r="D178" s="322">
        <f>IF(ISBLANK(Regressions!D188), " ", Regressions!D188)</f>
        <v>2425</v>
      </c>
      <c r="E178" s="200">
        <f>IF(ISNUMBER(Regressions!E188),ROUND(Regressions!E188, 1), NA())</f>
        <v>100</v>
      </c>
      <c r="F178" s="323">
        <f>IF(ISNUMBER(Regressions!F188),ROUND(Regressions!F188, 1), NA())</f>
        <v>100</v>
      </c>
      <c r="G178" s="222">
        <f>IF(ISNUMBER(Regressions!G188),ROUND(Regressions!G188, 1), NA())</f>
        <v>99.7</v>
      </c>
      <c r="H178" s="324">
        <f>IF(ISNUMBER(Regressions!H188),ROUND(Regressions!H188, 1), NA())</f>
        <v>0.3</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99.7</v>
      </c>
      <c r="M178" s="324">
        <f>IF(ISNUMBER(Regressions!N188),ROUND(Regressions!N188, 1), NA())</f>
        <v>0.3</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Turks and Caicos</v>
      </c>
      <c r="B179" s="321">
        <f>IF(ISBLANK(Regressions!B189), " ", Regressions!B189)</f>
        <v>2020</v>
      </c>
      <c r="C179" s="326" t="str">
        <f>IF(ISBLANK(Regressions!C189), " ", Regressions!C189)</f>
        <v>Secondary</v>
      </c>
      <c r="D179" s="322">
        <f>IF(ISBLANK(Regressions!D189), " ", Regressions!D189)</f>
        <v>2457</v>
      </c>
      <c r="E179" s="200">
        <f>IF(ISNUMBER(Regressions!E189),ROUND(Regressions!E189, 1), NA())</f>
        <v>100</v>
      </c>
      <c r="F179" s="323">
        <f>IF(ISNUMBER(Regressions!F189),ROUND(Regressions!F189, 1), NA())</f>
        <v>100</v>
      </c>
      <c r="G179" s="222">
        <f>IF(ISNUMBER(Regressions!G189),ROUND(Regressions!G189, 1), NA())</f>
        <v>98.9</v>
      </c>
      <c r="H179" s="324">
        <f>IF(ISNUMBER(Regressions!H189),ROUND(Regressions!H189, 1), NA())</f>
        <v>1.1000000000000001</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98.9</v>
      </c>
      <c r="M179" s="324">
        <f>IF(ISNUMBER(Regressions!N189),ROUND(Regressions!N189, 1), NA())</f>
        <v>1.1000000000000001</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99.3</v>
      </c>
      <c r="R179" s="324">
        <f>IF(ISNUMBER(Regressions!T189),ROUND(Regressions!T189, 1), NA())</f>
        <v>0.7</v>
      </c>
      <c r="S179" s="223">
        <f>IF(ISNUMBER(Regressions!U189),ROUND(Regressions!U189, 1), NA())</f>
        <v>0</v>
      </c>
    </row>
    <row xmlns:x14ac="http://schemas.microsoft.com/office/spreadsheetml/2009/9/ac" r="180" x14ac:dyDescent="0.2">
      <c r="A180" s="370" t="str">
        <f>IF(ISBLANK(Regressions!A190), " ", Regressions!A190)</f>
        <v>Turks and Caicos</v>
      </c>
      <c r="B180" s="371">
        <f>IF(ISBLANK(Regressions!B190), " ", Regressions!B190)</f>
        <v>2021</v>
      </c>
      <c r="C180" s="372" t="str">
        <f>IF(ISBLANK(Regressions!C190), " ", Regressions!C190)</f>
        <v>Secondary</v>
      </c>
      <c r="D180" s="373">
        <f>IF(ISBLANK(Regressions!D190), " ", Regressions!D190)</f>
        <v>2515</v>
      </c>
      <c r="E180" s="376">
        <f>IF(ISNUMBER(Regressions!E190),ROUND(Regressions!E190, 1), NA())</f>
        <v>100</v>
      </c>
      <c r="F180" s="374">
        <f>IF(ISNUMBER(Regressions!F190),ROUND(Regressions!F190, 1), NA())</f>
        <v>100</v>
      </c>
      <c r="G180" s="377">
        <f>IF(ISNUMBER(Regressions!G190),ROUND(Regressions!G190, 1), NA())</f>
        <v>98</v>
      </c>
      <c r="H180" s="375">
        <f>IF(ISNUMBER(Regressions!H190),ROUND(Regressions!H190, 1), NA())</f>
        <v>2</v>
      </c>
      <c r="I180" s="378">
        <f>IF(ISNUMBER(Regressions!I190),ROUND(Regressions!I190, 1), NA())</f>
        <v>0</v>
      </c>
      <c r="J180" s="376">
        <f>IF(ISNUMBER(Regressions!K190),ROUND(Regressions!K190, 1), NA())</f>
        <v>100</v>
      </c>
      <c r="K180" s="374">
        <f>IF(ISNUMBER(Regressions!L190),ROUND(Regressions!L190, 1), NA())</f>
        <v>100</v>
      </c>
      <c r="L180" s="379">
        <f>IF(ISNUMBER(Regressions!M190),ROUND(Regressions!M190, 1), NA())</f>
        <v>98</v>
      </c>
      <c r="M180" s="375">
        <f>IF(ISNUMBER(Regressions!N190),ROUND(Regressions!N190, 1), NA())</f>
        <v>2</v>
      </c>
      <c r="N180" s="378">
        <f>IF(ISNUMBER(Regressions!O190),ROUND(Regressions!O190, 1), NA())</f>
        <v>0</v>
      </c>
      <c r="O180" s="376">
        <f>IF(ISNUMBER(Regressions!Q190),ROUND(Regressions!Q190, 1), NA())</f>
        <v>100</v>
      </c>
      <c r="P180" s="374">
        <f>IF(ISNUMBER(Regressions!R190),ROUND(Regressions!R190, 1), NA())</f>
        <v>100</v>
      </c>
      <c r="Q180" s="380">
        <f>IF(ISNUMBER(Regressions!S190),ROUND(Regressions!S190, 1), NA())</f>
        <v>98.6</v>
      </c>
      <c r="R180" s="375">
        <f>IF(ISNUMBER(Regressions!T190),ROUND(Regressions!T190, 1), NA())</f>
        <v>1.4</v>
      </c>
      <c r="S180" s="378">
        <f>IF(ISNUMBER(Regressions!U190),ROUND(Regressions!U190, 1), NA())</f>
        <v>0</v>
      </c>
      <c r="T180" s="369"/>
      <c r="U180" s="369"/>
      <c r="V180" s="369"/>
      <c r="W180" s="369"/>
      <c r="X180" s="369"/>
      <c r="Y180" s="369"/>
      <c r="Z180" s="369"/>
      <c r="AA180" s="369"/>
      <c r="AB180" s="369"/>
      <c r="AC180" s="369"/>
    </row>
    <row xmlns:x14ac="http://schemas.microsoft.com/office/spreadsheetml/2009/9/ac" r="181" x14ac:dyDescent="0.2">
      <c r="A181" s="320" t="str">
        <f>IF(ISBLANK(Regressions!A191), " ", Regressions!A191)</f>
        <v>Turks and Caicos</v>
      </c>
      <c r="B181" s="321">
        <f>IF(ISBLANK(Regressions!B191), " ", Regressions!B191)</f>
        <v>2022</v>
      </c>
      <c r="C181" s="326" t="str">
        <f>IF(ISBLANK(Regressions!C191), " ", Regressions!C191)</f>
        <v>Secondary</v>
      </c>
      <c r="D181" s="322">
        <f>IF(ISBLANK(Regressions!D191), " ", Regressions!D191)</f>
        <v>2570</v>
      </c>
      <c r="E181" s="200">
        <f>IF(ISNUMBER(Regressions!E191),ROUND(Regressions!E191, 1), NA())</f>
        <v>100</v>
      </c>
      <c r="F181" s="323">
        <f>IF(ISNUMBER(Regressions!F191),ROUND(Regressions!F191, 1), NA())</f>
        <v>100</v>
      </c>
      <c r="G181" s="222">
        <f>IF(ISNUMBER(Regressions!G191),ROUND(Regressions!G191, 1), NA())</f>
        <v>97.2</v>
      </c>
      <c r="H181" s="324">
        <f>IF(ISNUMBER(Regressions!H191),ROUND(Regressions!H191, 1), NA())</f>
        <v>2.8</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97.2</v>
      </c>
      <c r="M181" s="324">
        <f>IF(ISNUMBER(Regressions!N191),ROUND(Regressions!N191, 1), NA())</f>
        <v>2.8</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98</v>
      </c>
      <c r="R181" s="324">
        <f>IF(ISNUMBER(Regressions!T191),ROUND(Regressions!T191, 1), NA())</f>
        <v>2</v>
      </c>
      <c r="S181" s="223">
        <f>IF(ISNUMBER(Regressions!U191),ROUND(Regressions!U191, 1), NA())</f>
        <v>0</v>
      </c>
    </row>
    <row xmlns:x14ac="http://schemas.microsoft.com/office/spreadsheetml/2009/9/ac" r="182" x14ac:dyDescent="0.2">
      <c r="A182" s="327" t="str">
        <f>IF(ISBLANK(Regressions!A192), " ", Regressions!A192)</f>
        <v>Turks and Caicos</v>
      </c>
      <c r="B182" s="328">
        <f>IF(ISBLANK(Regressions!B192), " ", Regressions!B192)</f>
        <v>2023</v>
      </c>
      <c r="C182" s="329" t="str">
        <f>IF(ISBLANK(Regressions!C192), " ", Regressions!C192)</f>
        <v>Secondary</v>
      </c>
      <c r="D182" s="330">
        <f>IF(ISBLANK(Regressions!D192), " ", Regressions!D192)</f>
        <v>2602</v>
      </c>
      <c r="E182" s="331">
        <f>IF(ISNUMBER(Regressions!E192),ROUND(Regressions!E192, 1), NA())</f>
        <v>100</v>
      </c>
      <c r="F182" s="332">
        <f>IF(ISNUMBER(Regressions!F192),ROUND(Regressions!F192, 1), NA())</f>
        <v>100</v>
      </c>
      <c r="G182" s="333">
        <f>IF(ISNUMBER(Regressions!G192),ROUND(Regressions!G192, 1), NA())</f>
        <v>96.3</v>
      </c>
      <c r="H182" s="334">
        <f>IF(ISNUMBER(Regressions!H192),ROUND(Regressions!H192, 1), NA())</f>
        <v>3.7</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96.3</v>
      </c>
      <c r="M182" s="334">
        <f>IF(ISNUMBER(Regressions!N192),ROUND(Regressions!N192, 1), NA())</f>
        <v>3.7</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97.3</v>
      </c>
      <c r="R182" s="334">
        <f>IF(ISNUMBER(Regressions!T192),ROUND(Regressions!T192, 1), NA())</f>
        <v>2.7</v>
      </c>
      <c r="S182" s="335">
        <f>IF(ISNUMBER(Regressions!U192),ROUND(Regressions!U192, 1), NA())</f>
        <v>0</v>
      </c>
    </row>
    <row xmlns:x14ac="http://schemas.microsoft.com/office/spreadsheetml/2009/9/ac" r="183" hidden="true" x14ac:dyDescent="0.2">
      <c r="A183" s="320" t="str">
        <f>IF(ISBLANK(Regressions!A193), " ", Regressions!A193)</f>
        <v>Turks and Caicos</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Turks and Caicos</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Turks and Caicos</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Turks and Caicos</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Turks and Caicos</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Turks and Caicos</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Turks and Caicos</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1"/>
      <c r="B211" s="382"/>
      <c r="C211" s="383"/>
      <c r="D211" s="369"/>
      <c r="E211" s="384"/>
      <c r="F211" s="384"/>
      <c r="G211" s="385"/>
      <c r="H211" s="384"/>
      <c r="I211" s="385"/>
      <c r="J211" s="386"/>
      <c r="K211" s="386"/>
      <c r="L211" s="384"/>
      <c r="M211" s="386"/>
      <c r="N211" s="387"/>
      <c r="O211" s="369"/>
      <c r="P211" s="369"/>
      <c r="Q211" s="369"/>
      <c r="R211" s="369"/>
      <c r="S211" s="369"/>
      <c r="T211" s="369"/>
      <c r="U211" s="369"/>
      <c r="V211" s="369"/>
      <c r="W211" s="369"/>
      <c r="X211" s="369"/>
      <c r="Y211" s="369"/>
      <c r="Z211" s="369"/>
      <c r="AA211" s="369"/>
      <c r="AB211" s="369"/>
      <c r="AC211" s="36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183</v>
      </c>
      <c r="G5" s="114" t="s">
        <v>136</v>
      </c>
      <c r="H5" s="115" t="s">
        <v>43</v>
      </c>
      <c r="I5" s="116" t="s">
        <v>184</v>
      </c>
      <c r="J5" s="114" t="s">
        <v>137</v>
      </c>
      <c r="K5" s="115" t="s">
        <v>44</v>
      </c>
      <c r="L5" s="116" t="s">
        <v>185</v>
      </c>
      <c r="M5" s="114" t="s">
        <v>138</v>
      </c>
      <c r="N5" s="115" t="s">
        <v>86</v>
      </c>
      <c r="O5" s="116" t="s">
        <v>186</v>
      </c>
      <c r="P5" s="114" t="s">
        <v>139</v>
      </c>
      <c r="Q5" s="115" t="s">
        <v>87</v>
      </c>
      <c r="R5" s="116" t="s">
        <v>187</v>
      </c>
      <c r="S5" s="114" t="s">
        <v>140</v>
      </c>
      <c r="T5" s="115" t="s">
        <v>88</v>
      </c>
      <c r="U5" s="117" t="s">
        <v>188</v>
      </c>
      <c r="V5" s="118" t="s">
        <v>129</v>
      </c>
      <c r="W5" s="119" t="s">
        <v>45</v>
      </c>
      <c r="X5" s="120" t="s">
        <v>65</v>
      </c>
      <c r="Y5" s="120" t="s">
        <v>66</v>
      </c>
      <c r="Z5" s="121" t="s">
        <v>189</v>
      </c>
      <c r="AA5" s="118" t="s">
        <v>130</v>
      </c>
      <c r="AB5" s="119" t="s">
        <v>46</v>
      </c>
      <c r="AC5" s="120" t="s">
        <v>67</v>
      </c>
      <c r="AD5" s="120" t="s">
        <v>68</v>
      </c>
      <c r="AE5" s="121" t="s">
        <v>190</v>
      </c>
      <c r="AF5" s="118" t="s">
        <v>131</v>
      </c>
      <c r="AG5" s="119" t="s">
        <v>47</v>
      </c>
      <c r="AH5" s="120" t="s">
        <v>69</v>
      </c>
      <c r="AI5" s="120" t="s">
        <v>70</v>
      </c>
      <c r="AJ5" s="121" t="s">
        <v>191</v>
      </c>
      <c r="AK5" s="118" t="s">
        <v>132</v>
      </c>
      <c r="AL5" s="119" t="s">
        <v>71</v>
      </c>
      <c r="AM5" s="120" t="s">
        <v>72</v>
      </c>
      <c r="AN5" s="120" t="s">
        <v>73</v>
      </c>
      <c r="AO5" s="121" t="s">
        <v>192</v>
      </c>
      <c r="AP5" s="118" t="s">
        <v>133</v>
      </c>
      <c r="AQ5" s="119" t="s">
        <v>74</v>
      </c>
      <c r="AR5" s="120" t="s">
        <v>75</v>
      </c>
      <c r="AS5" s="120" t="s">
        <v>76</v>
      </c>
      <c r="AT5" s="121" t="s">
        <v>193</v>
      </c>
      <c r="AU5" s="118" t="s">
        <v>134</v>
      </c>
      <c r="AV5" s="119" t="s">
        <v>77</v>
      </c>
      <c r="AW5" s="120" t="s">
        <v>78</v>
      </c>
      <c r="AX5" s="120" t="s">
        <v>79</v>
      </c>
      <c r="AY5" s="122" t="s">
        <v>194</v>
      </c>
      <c r="AZ5" s="123" t="s">
        <v>80</v>
      </c>
      <c r="BA5" s="124" t="s">
        <v>114</v>
      </c>
      <c r="BB5" s="125" t="s">
        <v>195</v>
      </c>
      <c r="BC5" s="123" t="s">
        <v>85</v>
      </c>
      <c r="BD5" s="124" t="s">
        <v>115</v>
      </c>
      <c r="BE5" s="125" t="s">
        <v>196</v>
      </c>
      <c r="BF5" s="123" t="s">
        <v>84</v>
      </c>
      <c r="BG5" s="124" t="s">
        <v>116</v>
      </c>
      <c r="BH5" s="125" t="s">
        <v>197</v>
      </c>
      <c r="BI5" s="123" t="s">
        <v>83</v>
      </c>
      <c r="BJ5" s="124" t="s">
        <v>117</v>
      </c>
      <c r="BK5" s="125" t="s">
        <v>198</v>
      </c>
      <c r="BL5" s="123" t="s">
        <v>82</v>
      </c>
      <c r="BM5" s="124" t="s">
        <v>118</v>
      </c>
      <c r="BN5" s="125" t="s">
        <v>199</v>
      </c>
      <c r="BO5" s="123" t="s">
        <v>81</v>
      </c>
      <c r="BP5" s="124" t="s">
        <v>119</v>
      </c>
      <c r="BQ5" s="125" t="s">
        <v>200</v>
      </c>
    </row>
    <row xmlns:x14ac="http://schemas.microsoft.com/office/spreadsheetml/2009/9/ac" r="6" x14ac:dyDescent="0.2">
      <c r="A6" s="32" t="str">
        <f>IF('Water Data'!$B$2="","",'Water Data'!$B$2)</f>
        <v>TCA_2018_UIS</v>
      </c>
      <c r="B6" s="32" t="str">
        <f>+'Water Data'!C2</f>
        <v>Other</v>
      </c>
      <c r="C6" s="318">
        <f>+IF(ISNUMBER(VALUE(MID(A6,5,4))), VALUE(MID(A6, 5,4)),"")</f>
        <v>2018</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TCA_2020_UIS</v>
      </c>
      <c r="B7" s="32" t="str">
        <f ca="true">+IF(OFFSET('Water Data'!$C$2,0,10*ROW('Water Data'!F1))="","",OFFSET('Water Data'!$C$2,0,10*ROW('Water Data'!F1)))</f>
        <v>Other</v>
      </c>
      <c r="C7" s="318">
        <f t="shared" ref="C7:C70" ca="true" si="0">+IF(ISNUMBER(VALUE(MID(A7,5,4))), VALUE(MID(A7, 5,4)),"")</f>
        <v>2020</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TCA_2021_UIS</v>
      </c>
      <c r="B8" s="32" t="str">
        <f ca="true">+IF(OFFSET('Water Data'!$C$2,0,10*ROW('Water Data'!F2))="","",OFFSET('Water Data'!$C$2,0,10*ROW('Water Data'!F2)))</f>
        <v>Other</v>
      </c>
      <c r="C8" s="318">
        <f t="shared" ca="true" si="0"/>
        <v>2021</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85"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85"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86"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
      </c>
      <c r="CI8" s="262" t="str">
        <f ca="true">+IF(OFFSET('Water Data'!$I$28,0,10*ROW('Water Data'!I2))="","",OFFSET('Water Data'!$I$28,0,10*ROW('Water Data'!I2)))</f>
        <v/>
      </c>
      <c r="CJ8" s="262" t="str">
        <f ca="true">+IF(OFFSET('Water Data'!$I$29,0,10*ROW('Water Data'!I2))="","",OFFSET('Water Data'!$I$29,0,10*ROW('Water Data'!I2)))</f>
        <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
      </c>
      <c r="DK8" s="262" t="str">
        <f ca="true">+IF(OFFSET('Sanitation Data'!$I$29,0,10*ROW('Sanitation Data'!I2))="","",OFFSET('Sanitation Data'!$I$29,0,10*ROW('Sanitation Data'!I2)))</f>
        <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TCA_2022_UIS</v>
      </c>
      <c r="B9" s="32" t="str">
        <f ca="true">+IF(OFFSET('Water Data'!$C$2,0,10*ROW('Water Data'!F3))="","",OFFSET('Water Data'!$C$2,0,10*ROW('Water Data'!F3)))</f>
        <v>Other</v>
      </c>
      <c r="C9" s="318">
        <f t="shared" ca="true" si="0"/>
        <v>2022</v>
      </c>
      <c r="D9" s="85"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85"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98.382163187855795</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5"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96.610552945428267</v>
      </c>
      <c r="V9" s="86"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86"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98.382163187855795</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86"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96.610552945428267</v>
      </c>
      <c r="AZ9" s="87"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87"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98.382163187855795</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87"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96.610552945428267</v>
      </c>
      <c r="BR9" s="262"/>
      <c r="BS9" s="262" t="str">
        <f ca="true">+IF(OFFSET('Water Data'!$D$27,0,10*ROW('Water Data'!D3))="","",OFFSET('Water Data'!$D$27,0,10*ROW('Water Data'!D3)))</f>
        <v/>
      </c>
      <c r="BT9" s="262" t="str">
        <f ca="true">+IF(OFFSET('Water Data'!$D$28,0,10*ROW('Water Data'!D3))="","",OFFSET('Water Data'!$D$28,0,10*ROW('Water Data'!D3)))</f>
        <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
      </c>
      <c r="CI9" s="262" t="str">
        <f ca="true">+IF(OFFSET('Water Data'!$I$28,0,10*ROW('Water Data'!I3))="","",OFFSET('Water Data'!$I$28,0,10*ROW('Water Data'!I3)))</f>
        <v/>
      </c>
      <c r="CJ9" s="262" t="str">
        <f ca="true">+IF(OFFSET('Water Data'!$I$29,0,10*ROW('Water Data'!I3))="","",OFFSET('Water Data'!$I$29,0,10*ROW('Water Data'!I3)))</f>
        <v>Yes</v>
      </c>
      <c r="CK9" s="262" t="str">
        <f ca="true">+IF(OFFSET('Sanitation Data'!$D$28,0,10*ROW('Sanitation Data'!D3))="","",OFFSET('Sanitation Data'!$D$28,0,10*ROW('Sanitation Data'!D3)))</f>
        <v/>
      </c>
      <c r="CL9" s="262" t="str">
        <f ca="true">+IF(OFFSET('Sanitation Data'!$D$29,0,10*ROW('Sanitation Data'!D3))="","",OFFSET('Sanitation Data'!$D$29,0,10*ROW('Sanitation Data'!D3)))</f>
        <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
      </c>
      <c r="DK9" s="262" t="str">
        <f ca="true">+IF(OFFSET('Sanitation Data'!$I$29,0,10*ROW('Sanitation Data'!I3))="","",OFFSET('Sanitation Data'!$I$29,0,10*ROW('Sanitation Data'!I3)))</f>
        <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
      </c>
      <c r="DP9" s="262" t="str">
        <f ca="true">+IF(OFFSET('Hygiene Data'!$D$12,0,10*ROW('Hygiene Data'!D3))="","",OFFSET('Hygiene Data'!$D$12,0,10*ROW('Hygiene Data'!D3)))</f>
        <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
      </c>
      <c r="EE9" s="262" t="str">
        <f ca="true">+IF(OFFSET('Hygiene Data'!$I$12,0,10*ROW('Hygiene Data'!I3))="","",OFFSET('Hygiene Data'!$I$12,0,10*ROW('Hygiene Data'!I3)))</f>
        <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
      </c>
      <c r="B10" s="32" t="str">
        <f ca="true">+IF(OFFSET('Water Data'!$C$2,0,10*ROW('Water Data'!F4))="","",OFFSET('Water Data'!$C$2,0,10*ROW('Water Data'!F4)))</f>
        <v/>
      </c>
      <c r="C10" s="318" t="str">
        <f t="shared" ca="true" si="0"/>
        <v/>
      </c>
      <c r="D10" s="85"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5"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5"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5"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5"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6"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6"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7"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7"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7"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7"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7"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62"/>
      <c r="BS10" s="262" t="str">
        <f ca="true">+IF(OFFSET('Water Data'!$D$27,0,10*ROW('Water Data'!D4))="","",OFFSET('Water Data'!$D$27,0,10*ROW('Water Data'!D4)))</f>
        <v/>
      </c>
      <c r="BT10" s="262" t="str">
        <f ca="true">+IF(OFFSET('Water Data'!$D$28,0,10*ROW('Water Data'!D4))="","",OFFSET('Water Data'!$D$28,0,10*ROW('Water Data'!D4)))</f>
        <v/>
      </c>
      <c r="BU10" s="262" t="str">
        <f ca="true">+IF(OFFSET('Water Data'!$D$29,0,10*ROW('Water Data'!D4))="","",OFFSET('Water Data'!$D$29,0,10*ROW('Water Data'!D4)))</f>
        <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
      </c>
      <c r="CF10" s="262" t="str">
        <f ca="true">+IF(OFFSET('Water Data'!$H$28,0,10*ROW('Water Data'!H4))="","",OFFSET('Water Data'!$H$28,0,10*ROW('Water Data'!H4)))</f>
        <v/>
      </c>
      <c r="CG10" s="262" t="str">
        <f ca="true">+IF(OFFSET('Water Data'!$H$29,0,10*ROW('Water Data'!H4))="","",OFFSET('Water Data'!$H$29,0,10*ROW('Water Data'!H4)))</f>
        <v/>
      </c>
      <c r="CH10" s="262" t="str">
        <f ca="true">+IF(OFFSET('Water Data'!$I$27,0,10*ROW('Water Data'!I4))="","",OFFSET('Water Data'!$I$27,0,10*ROW('Water Data'!I4)))</f>
        <v/>
      </c>
      <c r="CI10" s="262" t="str">
        <f ca="true">+IF(OFFSET('Water Data'!$I$28,0,10*ROW('Water Data'!I4))="","",OFFSET('Water Data'!$I$28,0,10*ROW('Water Data'!I4)))</f>
        <v/>
      </c>
      <c r="CJ10" s="262" t="str">
        <f ca="true">+IF(OFFSET('Water Data'!$I$29,0,10*ROW('Water Data'!I4))="","",OFFSET('Water Data'!$I$29,0,10*ROW('Water Data'!I4)))</f>
        <v/>
      </c>
      <c r="CK10" s="262" t="str">
        <f ca="true">+IF(OFFSET('Sanitation Data'!$D$28,0,10*ROW('Sanitation Data'!D4))="","",OFFSET('Sanitation Data'!$D$28,0,10*ROW('Sanitation Data'!D4)))</f>
        <v/>
      </c>
      <c r="CL10" s="262" t="str">
        <f ca="true">+IF(OFFSET('Sanitation Data'!$D$29,0,10*ROW('Sanitation Data'!D4))="","",OFFSET('Sanitation Data'!$D$29,0,10*ROW('Sanitation Data'!D4)))</f>
        <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
      </c>
      <c r="DF10" s="262" t="str">
        <f ca="true">+IF(OFFSET('Sanitation Data'!$H$29,0,10*ROW('Sanitation Data'!H4))="","",OFFSET('Sanitation Data'!$H$29,0,10*ROW('Sanitation Data'!H4)))</f>
        <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
      </c>
      <c r="DJ10" s="262" t="str">
        <f ca="true">+IF(OFFSET('Sanitation Data'!$I$28,0,10*ROW('Sanitation Data'!I4))="","",OFFSET('Sanitation Data'!$I$28,0,10*ROW('Sanitation Data'!I4)))</f>
        <v/>
      </c>
      <c r="DK10" s="262" t="str">
        <f ca="true">+IF(OFFSET('Sanitation Data'!$I$29,0,10*ROW('Sanitation Data'!I4))="","",OFFSET('Sanitation Data'!$I$29,0,10*ROW('Sanitation Data'!I4)))</f>
        <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
      </c>
      <c r="DO10" s="262" t="str">
        <f ca="true">+IF(OFFSET('Hygiene Data'!$D$11,0,10*ROW('Hygiene Data'!D4))="","",OFFSET('Hygiene Data'!$D$11,0,10*ROW('Hygiene Data'!D4)))</f>
        <v/>
      </c>
      <c r="DP10" s="262" t="str">
        <f ca="true">+IF(OFFSET('Hygiene Data'!$D$12,0,10*ROW('Hygiene Data'!D4))="","",OFFSET('Hygiene Data'!$D$12,0,10*ROW('Hygiene Data'!D4)))</f>
        <v/>
      </c>
      <c r="DQ10" s="262" t="str">
        <f ca="true">+IF(OFFSET('Hygiene Data'!$D$13,0,10*ROW('Hygiene Data'!D4))="","",OFFSET('Hygiene Data'!$D$13,0,10*ROW('Hygiene Data'!D4)))</f>
        <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
      </c>
      <c r="EB10" s="262" t="str">
        <f ca="true">+IF(OFFSET('Hygiene Data'!$H$12,0,10*ROW('Hygiene Data'!H4))="","",OFFSET('Hygiene Data'!$H$12,0,10*ROW('Hygiene Data'!H4)))</f>
        <v/>
      </c>
      <c r="EC10" s="262" t="str">
        <f ca="true">+IF(OFFSET('Hygiene Data'!$H$13,0,10*ROW('Hygiene Data'!H4))="","",OFFSET('Hygiene Data'!$H$13,0,10*ROW('Hygiene Data'!H4)))</f>
        <v/>
      </c>
      <c r="ED10" s="262" t="str">
        <f ca="true">+IF(OFFSET('Hygiene Data'!$I$11,0,10*ROW('Hygiene Data'!I4))="","",OFFSET('Hygiene Data'!$I$11,0,10*ROW('Hygiene Data'!I4)))</f>
        <v/>
      </c>
      <c r="EE10" s="262" t="str">
        <f ca="true">+IF(OFFSET('Hygiene Data'!$I$12,0,10*ROW('Hygiene Data'!I4))="","",OFFSET('Hygiene Data'!$I$12,0,10*ROW('Hygiene Data'!I4)))</f>
        <v/>
      </c>
      <c r="EF10" s="262" t="str">
        <f ca="true">+IF(OFFSET('Hygiene Data'!$I$13,0,10*ROW('Hygiene Data'!I4))="","",OFFSET('Hygiene Data'!$I$13,0,10*ROW('Hygiene Data'!I4)))</f>
        <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18"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62"/>
      <c r="BS11" s="262" t="str">
        <f ca="true">+IF(OFFSET('Water Data'!$D$27,0,10*ROW('Water Data'!D5))="","",OFFSET('Water Data'!$D$27,0,10*ROW('Water Data'!D5)))</f>
        <v/>
      </c>
      <c r="BT11" s="262" t="str">
        <f ca="true">+IF(OFFSET('Water Data'!$D$28,0,10*ROW('Water Data'!D5))="","",OFFSET('Water Data'!$D$28,0,10*ROW('Water Data'!D5)))</f>
        <v/>
      </c>
      <c r="BU11" s="262" t="str">
        <f ca="true">+IF(OFFSET('Water Data'!$D$29,0,10*ROW('Water Data'!D5))="","",OFFSET('Water Data'!$D$29,0,10*ROW('Water Data'!D5)))</f>
        <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
      </c>
      <c r="CF11" s="262" t="str">
        <f ca="true">+IF(OFFSET('Water Data'!$H$28,0,10*ROW('Water Data'!H5))="","",OFFSET('Water Data'!$H$28,0,10*ROW('Water Data'!H5)))</f>
        <v/>
      </c>
      <c r="CG11" s="262" t="str">
        <f ca="true">+IF(OFFSET('Water Data'!$H$29,0,10*ROW('Water Data'!H5))="","",OFFSET('Water Data'!$H$29,0,10*ROW('Water Data'!H5)))</f>
        <v/>
      </c>
      <c r="CH11" s="262" t="str">
        <f ca="true">+IF(OFFSET('Water Data'!$I$27,0,10*ROW('Water Data'!I5))="","",OFFSET('Water Data'!$I$27,0,10*ROW('Water Data'!I5)))</f>
        <v/>
      </c>
      <c r="CI11" s="262" t="str">
        <f ca="true">+IF(OFFSET('Water Data'!$I$28,0,10*ROW('Water Data'!I5))="","",OFFSET('Water Data'!$I$28,0,10*ROW('Water Data'!I5)))</f>
        <v/>
      </c>
      <c r="CJ11" s="262" t="str">
        <f ca="true">+IF(OFFSET('Water Data'!$I$29,0,10*ROW('Water Data'!I5))="","",OFFSET('Water Data'!$I$29,0,10*ROW('Water Data'!I5)))</f>
        <v/>
      </c>
      <c r="CK11" s="262" t="str">
        <f ca="true">+IF(OFFSET('Sanitation Data'!$D$28,0,10*ROW('Sanitation Data'!D5))="","",OFFSET('Sanitation Data'!$D$28,0,10*ROW('Sanitation Data'!D5)))</f>
        <v/>
      </c>
      <c r="CL11" s="262" t="str">
        <f ca="true">+IF(OFFSET('Sanitation Data'!$D$29,0,10*ROW('Sanitation Data'!D5))="","",OFFSET('Sanitation Data'!$D$29,0,10*ROW('Sanitation Data'!D5)))</f>
        <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
      </c>
      <c r="DF11" s="262" t="str">
        <f ca="true">+IF(OFFSET('Sanitation Data'!$H$29,0,10*ROW('Sanitation Data'!H5))="","",OFFSET('Sanitation Data'!$H$29,0,10*ROW('Sanitation Data'!H5)))</f>
        <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
      </c>
      <c r="DJ11" s="262" t="str">
        <f ca="true">+IF(OFFSET('Sanitation Data'!$I$28,0,10*ROW('Sanitation Data'!I5))="","",OFFSET('Sanitation Data'!$I$28,0,10*ROW('Sanitation Data'!I5)))</f>
        <v/>
      </c>
      <c r="DK11" s="262" t="str">
        <f ca="true">+IF(OFFSET('Sanitation Data'!$I$29,0,10*ROW('Sanitation Data'!I5))="","",OFFSET('Sanitation Data'!$I$29,0,10*ROW('Sanitation Data'!I5)))</f>
        <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
      </c>
      <c r="DO11" s="262" t="str">
        <f ca="true">+IF(OFFSET('Hygiene Data'!$D$11,0,10*ROW('Hygiene Data'!D5))="","",OFFSET('Hygiene Data'!$D$11,0,10*ROW('Hygiene Data'!D5)))</f>
        <v/>
      </c>
      <c r="DP11" s="262" t="str">
        <f ca="true">+IF(OFFSET('Hygiene Data'!$D$12,0,10*ROW('Hygiene Data'!D5))="","",OFFSET('Hygiene Data'!$D$12,0,10*ROW('Hygiene Data'!D5)))</f>
        <v/>
      </c>
      <c r="DQ11" s="262" t="str">
        <f ca="true">+IF(OFFSET('Hygiene Data'!$D$13,0,10*ROW('Hygiene Data'!D5))="","",OFFSET('Hygiene Data'!$D$13,0,10*ROW('Hygiene Data'!D5)))</f>
        <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
      </c>
      <c r="EB11" s="262" t="str">
        <f ca="true">+IF(OFFSET('Hygiene Data'!$H$12,0,10*ROW('Hygiene Data'!H5))="","",OFFSET('Hygiene Data'!$H$12,0,10*ROW('Hygiene Data'!H5)))</f>
        <v/>
      </c>
      <c r="EC11" s="262" t="str">
        <f ca="true">+IF(OFFSET('Hygiene Data'!$H$13,0,10*ROW('Hygiene Data'!H5))="","",OFFSET('Hygiene Data'!$H$13,0,10*ROW('Hygiene Data'!H5)))</f>
        <v/>
      </c>
      <c r="ED11" s="262" t="str">
        <f ca="true">+IF(OFFSET('Hygiene Data'!$I$11,0,10*ROW('Hygiene Data'!I5))="","",OFFSET('Hygiene Data'!$I$11,0,10*ROW('Hygiene Data'!I5)))</f>
        <v/>
      </c>
      <c r="EE11" s="262" t="str">
        <f ca="true">+IF(OFFSET('Hygiene Data'!$I$12,0,10*ROW('Hygiene Data'!I5))="","",OFFSET('Hygiene Data'!$I$12,0,10*ROW('Hygiene Data'!I5)))</f>
        <v/>
      </c>
      <c r="EF11" s="262"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18"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2"/>
      <c r="BS12" s="262" t="str">
        <f ca="true">+IF(OFFSET('Water Data'!$D$27,0,10*ROW('Water Data'!D6))="","",OFFSET('Water Data'!$D$27,0,10*ROW('Water Data'!D6)))</f>
        <v/>
      </c>
      <c r="BT12" s="262" t="str">
        <f ca="true">+IF(OFFSET('Water Data'!$D$28,0,10*ROW('Water Data'!D6))="","",OFFSET('Water Data'!$D$28,0,10*ROW('Water Data'!D6)))</f>
        <v/>
      </c>
      <c r="BU12" s="262" t="str">
        <f ca="true">+IF(OFFSET('Water Data'!$D$29,0,10*ROW('Water Data'!D6))="","",OFFSET('Water Data'!$D$29,0,10*ROW('Water Data'!D6)))</f>
        <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Data'!$D$28,0,10*ROW('Sanitation Data'!D6))="","",OFFSET('Sanitation Data'!$D$28,0,10*ROW('Sanitation Data'!D6)))</f>
        <v/>
      </c>
      <c r="CL12" s="262" t="str">
        <f ca="true">+IF(OFFSET('Sanitation Data'!$D$29,0,10*ROW('Sanitation Data'!D6))="","",OFFSET('Sanitation Data'!$D$29,0,10*ROW('Sanitation Data'!D6)))</f>
        <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
      </c>
      <c r="DF12" s="262" t="str">
        <f ca="true">+IF(OFFSET('Sanitation Data'!$H$29,0,10*ROW('Sanitation Data'!H6))="","",OFFSET('Sanitation Data'!$H$29,0,10*ROW('Sanitation Data'!H6)))</f>
        <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
      </c>
      <c r="DJ12" s="262" t="str">
        <f ca="true">+IF(OFFSET('Sanitation Data'!$I$28,0,10*ROW('Sanitation Data'!I6))="","",OFFSET('Sanitation Data'!$I$28,0,10*ROW('Sanitation Data'!I6)))</f>
        <v/>
      </c>
      <c r="DK12" s="262" t="str">
        <f ca="true">+IF(OFFSET('Sanitation Data'!$I$29,0,10*ROW('Sanitation Data'!I6))="","",OFFSET('Sanitation Data'!$I$29,0,10*ROW('Sanitation Data'!I6)))</f>
        <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
      </c>
      <c r="DO12" s="262" t="str">
        <f ca="true">+IF(OFFSET('Hygiene Data'!$D$11,0,10*ROW('Hygiene Data'!D6))="","",OFFSET('Hygiene Data'!$D$11,0,10*ROW('Hygiene Data'!D6)))</f>
        <v/>
      </c>
      <c r="DP12" s="262" t="str">
        <f ca="true">+IF(OFFSET('Hygiene Data'!$D$12,0,10*ROW('Hygiene Data'!D6))="","",OFFSET('Hygiene Data'!$D$12,0,10*ROW('Hygiene Data'!D6)))</f>
        <v/>
      </c>
      <c r="DQ12" s="262" t="str">
        <f ca="true">+IF(OFFSET('Hygiene Data'!$D$13,0,10*ROW('Hygiene Data'!D6))="","",OFFSET('Hygiene Data'!$D$13,0,10*ROW('Hygiene Data'!D6)))</f>
        <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
      </c>
      <c r="EB12" s="262" t="str">
        <f ca="true">+IF(OFFSET('Hygiene Data'!$H$12,0,10*ROW('Hygiene Data'!H6))="","",OFFSET('Hygiene Data'!$H$12,0,10*ROW('Hygiene Data'!H6)))</f>
        <v/>
      </c>
      <c r="EC12" s="262" t="str">
        <f ca="true">+IF(OFFSET('Hygiene Data'!$H$13,0,10*ROW('Hygiene Data'!H6))="","",OFFSET('Hygiene Data'!$H$13,0,10*ROW('Hygiene Data'!H6)))</f>
        <v/>
      </c>
      <c r="ED12" s="262" t="str">
        <f ca="true">+IF(OFFSET('Hygiene Data'!$I$11,0,10*ROW('Hygiene Data'!I6))="","",OFFSET('Hygiene Data'!$I$11,0,10*ROW('Hygiene Data'!I6)))</f>
        <v/>
      </c>
      <c r="EE12" s="262" t="str">
        <f ca="true">+IF(OFFSET('Hygiene Data'!$I$12,0,10*ROW('Hygiene Data'!I6))="","",OFFSET('Hygiene Data'!$I$12,0,10*ROW('Hygiene Data'!I6)))</f>
        <v/>
      </c>
      <c r="EF12" s="26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D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s>
  <sheetData>
    <row xmlns:x14ac="http://schemas.microsoft.com/office/spreadsheetml/2009/9/ac" r="1" s="298" customFormat="true" ht="30" customHeight="true" x14ac:dyDescent="0.25">
      <c r="B1" s="312" t="s">
        <v>28</v>
      </c>
      <c r="C1" s="388" t="s">
        <v>213</v>
      </c>
      <c r="D1" s="307" t="s">
        <v>211</v>
      </c>
      <c r="E1" s="307"/>
      <c r="F1" s="307"/>
      <c r="G1" s="307"/>
      <c r="H1" s="307"/>
      <c r="I1" s="311"/>
      <c r="J1" s="299"/>
      <c r="K1" s="299"/>
      <c r="L1" s="312" t="s">
        <v>28</v>
      </c>
      <c r="M1" s="388">
        <v>2020</v>
      </c>
      <c r="N1" s="307" t="s">
        <v>211</v>
      </c>
      <c r="O1" s="307"/>
      <c r="P1" s="307"/>
      <c r="Q1" s="307"/>
      <c r="R1" s="307"/>
      <c r="S1" s="311"/>
      <c r="T1" s="299"/>
      <c r="U1" s="299"/>
      <c r="V1" s="312" t="s">
        <v>28</v>
      </c>
      <c r="W1" s="388">
        <v>2021</v>
      </c>
      <c r="X1" s="307" t="s">
        <v>211</v>
      </c>
      <c r="Y1" s="307"/>
      <c r="Z1" s="307"/>
      <c r="AA1" s="307"/>
      <c r="AB1" s="307"/>
      <c r="AC1" s="311"/>
      <c r="AD1" s="299"/>
      <c r="AE1" s="299"/>
      <c r="AF1" s="312" t="s">
        <v>28</v>
      </c>
      <c r="AG1" s="388">
        <v>2022</v>
      </c>
      <c r="AH1" s="307" t="s">
        <v>211</v>
      </c>
      <c r="AI1" s="307"/>
      <c r="AJ1" s="307"/>
      <c r="AK1" s="307"/>
      <c r="AL1" s="307"/>
      <c r="AM1" s="311"/>
      <c r="AN1" s="299"/>
      <c r="AO1" s="299"/>
    </row>
    <row xmlns:x14ac="http://schemas.microsoft.com/office/spreadsheetml/2009/9/ac" r="2" s="298" customFormat="true" ht="30" customHeight="true" x14ac:dyDescent="0.25">
      <c r="A2" s="549" t="s">
        <v>232</v>
      </c>
      <c r="B2" s="308" t="s">
        <v>212</v>
      </c>
      <c r="C2" s="230" t="s">
        <v>176</v>
      </c>
      <c r="D2" s="230" t="s">
        <v>175</v>
      </c>
      <c r="E2" s="309"/>
      <c r="F2" s="309"/>
      <c r="G2" s="309"/>
      <c r="H2" s="309"/>
      <c r="I2" s="310"/>
      <c r="J2" s="299" t="s">
        <v>214</v>
      </c>
      <c r="K2" s="299"/>
      <c r="L2" s="308" t="s">
        <v>237</v>
      </c>
      <c r="M2" s="230" t="s">
        <v>176</v>
      </c>
      <c r="N2" s="230" t="s">
        <v>175</v>
      </c>
      <c r="O2" s="309"/>
      <c r="P2" s="309"/>
      <c r="Q2" s="309"/>
      <c r="R2" s="309"/>
      <c r="S2" s="310"/>
      <c r="T2" s="299" t="s">
        <v>214</v>
      </c>
      <c r="U2" s="299"/>
      <c r="V2" s="308" t="s">
        <v>240</v>
      </c>
      <c r="W2" s="230" t="s">
        <v>176</v>
      </c>
      <c r="X2" s="230" t="s">
        <v>175</v>
      </c>
      <c r="Y2" s="309"/>
      <c r="Z2" s="309"/>
      <c r="AA2" s="309"/>
      <c r="AB2" s="309"/>
      <c r="AC2" s="310"/>
      <c r="AD2" s="299" t="s">
        <v>214</v>
      </c>
      <c r="AE2" s="299"/>
      <c r="AF2" s="308" t="s">
        <v>243</v>
      </c>
      <c r="AG2" s="230" t="s">
        <v>176</v>
      </c>
      <c r="AH2" s="230" t="s">
        <v>175</v>
      </c>
      <c r="AI2" s="309"/>
      <c r="AJ2" s="309"/>
      <c r="AK2" s="309"/>
      <c r="AL2" s="309"/>
      <c r="AM2" s="310"/>
      <c r="AN2" s="299" t="s">
        <v>214</v>
      </c>
      <c r="AO2" s="299"/>
    </row>
    <row xmlns:x14ac="http://schemas.microsoft.com/office/spreadsheetml/2009/9/ac" r="3" s="238" customFormat="true" ht="18" customHeight="true" x14ac:dyDescent="0.25">
      <c r="A3" s="549"/>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7"/>
      <c r="AZ3" s="237"/>
      <c r="BJ3" s="237"/>
      <c r="BT3" s="237"/>
      <c r="CD3" s="237"/>
      <c r="CN3" s="237"/>
      <c r="CX3" s="237"/>
      <c r="DH3" s="237"/>
      <c r="DR3" s="237"/>
      <c r="EB3" s="237"/>
      <c r="EL3" s="237"/>
      <c r="EV3" s="237"/>
      <c r="FF3" s="237"/>
      <c r="FP3" s="237"/>
      <c r="FZ3" s="237"/>
      <c r="GJ3" s="237"/>
      <c r="GT3" s="237"/>
      <c r="HD3" s="237"/>
    </row>
    <row xmlns:x14ac="http://schemas.microsoft.com/office/spreadsheetml/2009/9/ac" r="4" s="4" customFormat="true" x14ac:dyDescent="0.25">
      <c r="A4" s="363" t="str">
        <f>IF(ISBLANK('Data Summary'!A6),"",'Data Summary'!A6)</f>
        <v>TCA_2018_UIS</v>
      </c>
      <c r="B4" s="101" t="s">
        <v>208</v>
      </c>
      <c r="C4" s="126" t="s">
        <v>24</v>
      </c>
      <c r="D4" s="8">
        <f>IF(COUNTA(D13)=0,"",D13)</f>
        <v>0</v>
      </c>
      <c r="E4" s="8" t="str">
        <f t="shared" ref="E4:I4" si="0">IF(COUNTA(E13)=0,"",E13)</f>
        <v/>
      </c>
      <c r="F4" s="8" t="str">
        <f t="shared" si="0"/>
        <v/>
      </c>
      <c r="G4" s="8" t="str">
        <f t="shared" si="0"/>
        <v/>
      </c>
      <c r="H4" s="8">
        <f t="shared" si="0"/>
        <v>0</v>
      </c>
      <c r="I4" s="25">
        <f t="shared" si="0"/>
        <v>0</v>
      </c>
      <c r="J4" s="19"/>
      <c r="K4" s="19"/>
      <c r="L4" s="101" t="s">
        <v>208</v>
      </c>
      <c r="M4" s="126" t="s">
        <v>24</v>
      </c>
      <c r="N4" s="8">
        <f>IF(COUNTA(N13)=0,"",N13)</f>
        <v>0</v>
      </c>
      <c r="O4" s="8" t="str">
        <f t="shared" ref="O4:S4" si="1">IF(COUNTA(O13)=0,"",O13)</f>
        <v/>
      </c>
      <c r="P4" s="8" t="str">
        <f t="shared" si="1"/>
        <v/>
      </c>
      <c r="Q4" s="8" t="str">
        <f t="shared" si="1"/>
        <v/>
      </c>
      <c r="R4" s="8">
        <f t="shared" si="1"/>
        <v>0</v>
      </c>
      <c r="S4" s="25">
        <f t="shared" si="1"/>
        <v>0</v>
      </c>
      <c r="T4" s="19"/>
      <c r="U4" s="19"/>
      <c r="V4" s="101" t="s">
        <v>208</v>
      </c>
      <c r="W4" s="126" t="s">
        <v>24</v>
      </c>
      <c r="X4" s="8">
        <f>IF(COUNTA(X13)=0,"",X13)</f>
        <v>0</v>
      </c>
      <c r="Y4" s="8" t="str">
        <f t="shared" ref="Y4:AC4" si="2">IF(COUNTA(Y13)=0,"",Y13)</f>
        <v/>
      </c>
      <c r="Z4" s="8" t="str">
        <f t="shared" si="2"/>
        <v/>
      </c>
      <c r="AA4" s="8" t="str">
        <f t="shared" si="2"/>
        <v/>
      </c>
      <c r="AB4" s="8">
        <f t="shared" si="2"/>
        <v>0</v>
      </c>
      <c r="AC4" s="25" t="str">
        <f t="shared" si="2"/>
        <v/>
      </c>
      <c r="AD4" s="19"/>
      <c r="AE4" s="19"/>
      <c r="AF4" s="101" t="s">
        <v>208</v>
      </c>
      <c r="AG4" s="126" t="s">
        <v>24</v>
      </c>
      <c r="AH4" s="8" t="str">
        <f>IF(COUNTA(AH13)=0,"",AH13)</f>
        <v/>
      </c>
      <c r="AI4" s="8" t="str">
        <f t="shared" ref="AI4:AM4" si="3">IF(COUNTA(AI13)=0,"",AI13)</f>
        <v/>
      </c>
      <c r="AJ4" s="8" t="str">
        <f t="shared" si="3"/>
        <v/>
      </c>
      <c r="AK4" s="8" t="str">
        <f t="shared" si="3"/>
        <v/>
      </c>
      <c r="AL4" s="8">
        <f t="shared" si="3"/>
        <v>0</v>
      </c>
      <c r="AM4" s="25" t="str">
        <f t="shared" si="3"/>
        <v/>
      </c>
      <c r="AN4" s="19"/>
      <c r="AO4" s="19"/>
      <c r="AP4" s="109"/>
      <c r="AZ4" s="109"/>
      <c r="BJ4" s="10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63" t="str">
        <f ca="true">IF(ISBLANK('Data Summary'!A7),"",'Data Summary'!A7)</f>
        <v>TCA_2020_UIS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t="str">
        <f>IF((COUNTA(AC14:AC25)=0)+(COUNTA(AC13)=0),"",100-AC13-SUMPRODUCT(W14:W25,AC14:AC25))</f>
        <v/>
      </c>
      <c r="AD5" s="19"/>
      <c r="AE5" s="19"/>
      <c r="AF5" s="101"/>
      <c r="AG5" s="126" t="s">
        <v>0</v>
      </c>
      <c r="AH5" s="8" t="str">
        <f>IF((COUNTA(AH14:AH25)=0)+(COUNTA(AH13)=0),"",100-AH13-SUMPRODUCT(AG14:AG25,AH14:AH25))</f>
        <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t="str">
        <f>IF((COUNTA(AM14:AM25)=0)+(COUNTA(AM13)=0),"",100-AM13-SUMPRODUCT(AG14:AG25,AM14:AM25))</f>
        <v/>
      </c>
      <c r="AN5" s="19"/>
      <c r="AO5" s="19"/>
      <c r="AP5" s="109"/>
      <c r="AZ5" s="109"/>
      <c r="BJ5" s="109"/>
      <c r="BT5" s="109"/>
      <c r="CD5" s="109"/>
      <c r="CN5" s="109"/>
      <c r="CX5" s="109"/>
      <c r="DH5" s="109"/>
      <c r="DR5" s="109"/>
      <c r="EB5" s="109"/>
      <c r="EL5" s="109"/>
      <c r="EV5" s="109"/>
      <c r="FF5" s="109"/>
      <c r="FP5" s="109"/>
      <c r="FZ5" s="109"/>
      <c r="GJ5" s="109"/>
      <c r="GT5" s="109"/>
      <c r="HD5" s="109"/>
    </row>
    <row xmlns:x14ac="http://schemas.microsoft.com/office/spreadsheetml/2009/9/ac" r="6" s="4" customFormat="true" x14ac:dyDescent="0.25">
      <c r="A6" s="363" t="str">
        <f ca="true">IF(ISBLANK('Data Summary'!A8),"",'Data Summary'!A8)</f>
        <v>TCA_2021_UIS</v>
      </c>
      <c r="B6" s="101" t="s">
        <v>208</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208</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208</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t="str">
        <f>IF(COUNTA(AC14:AC25)=0,"",SUMPRODUCT(AC14:AC25,W14:W25))</f>
        <v/>
      </c>
      <c r="AD6" s="19"/>
      <c r="AE6" s="19"/>
      <c r="AF6" s="101" t="s">
        <v>208</v>
      </c>
      <c r="AG6" s="126" t="s">
        <v>19</v>
      </c>
      <c r="AH6" s="8" t="str">
        <f>IF(COUNTA(AH14:AH25)=0,"",SUMPRODUCT(AH14:AH25,AG14:AG25))</f>
        <v/>
      </c>
      <c r="AI6" s="8" t="str">
        <f>IF(COUNTA(AI14:AI25)=0,"",SUMPRODUCT(AI14:AI25,AG14:AG25))</f>
        <v/>
      </c>
      <c r="AJ6" s="8" t="str">
        <f>IF(COUNTA(AJ14:AJ25)=0,"",SUMPRODUCT(AJ14:AJ25,AG14:AG25))</f>
        <v/>
      </c>
      <c r="AK6" s="8" t="str">
        <f>IF(COUNTA(AK14:AK25)=0,"",SUMPRODUCT(AK14:AK25,AG14:AG25))</f>
        <v/>
      </c>
      <c r="AL6" s="8">
        <f>IF(COUNTA(AL14:AL25)=0,"",SUMPRODUCT(AL14:AL25,AG14:AG25))</f>
        <v>100</v>
      </c>
      <c r="AM6" s="25" t="str">
        <f>IF(COUNTA(AM14:AM25)=0,"",SUMPRODUCT(AM14:AM25,AG14:AG25))</f>
        <v/>
      </c>
      <c r="AN6" s="19"/>
      <c r="AO6" s="19"/>
      <c r="AP6" s="109"/>
      <c r="AZ6" s="109"/>
      <c r="BJ6" s="10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63" t="str">
        <f ca="true">IF(ISBLANK('Data Summary'!A9),"",'Data Summary'!A9)</f>
        <v>TCA_2022_UIS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9"/>
      <c r="AZ7" s="109"/>
      <c r="BJ7" s="109"/>
      <c r="BT7" s="109"/>
      <c r="CD7" s="109"/>
      <c r="CN7" s="109"/>
      <c r="CX7" s="109"/>
      <c r="DH7" s="109"/>
      <c r="DR7" s="109"/>
      <c r="EB7" s="109"/>
      <c r="EL7" s="109"/>
      <c r="EV7" s="109"/>
      <c r="FF7" s="109"/>
      <c r="FP7" s="109"/>
      <c r="FZ7" s="109"/>
      <c r="GJ7" s="109"/>
      <c r="GT7" s="109"/>
      <c r="HD7" s="109"/>
    </row>
    <row xmlns:x14ac="http://schemas.microsoft.com/office/spreadsheetml/2009/9/ac" r="8" s="4" customFormat="true" ht="15.6" customHeight="true" x14ac:dyDescent="0.25">
      <c r="A8" s="364" t="str">
        <f ca="true">IF(ISBLANK('Data Summary'!A10),"",'Data Summary'!A10)</f>
        <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9"/>
      <c r="AZ8" s="109"/>
      <c r="BJ8" s="10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64" t="str">
        <f ca="true">IF(ISBLANK('Data Summary'!A11),"",'Data Summary'!A11)</f>
        <v/>
      </c>
      <c r="B9" s="101" t="s">
        <v>177</v>
      </c>
      <c r="C9" s="126" t="s">
        <v>168</v>
      </c>
      <c r="D9" s="7">
        <v>100</v>
      </c>
      <c r="E9" s="128"/>
      <c r="F9" s="128"/>
      <c r="G9" s="128"/>
      <c r="H9" s="128">
        <v>100</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c r="AD9" s="19"/>
      <c r="AE9" s="19"/>
      <c r="AF9" s="101" t="s">
        <v>177</v>
      </c>
      <c r="AG9" s="126" t="s">
        <v>168</v>
      </c>
      <c r="AH9" s="128">
        <v>98.382163187855795</v>
      </c>
      <c r="AI9" s="128"/>
      <c r="AJ9" s="128"/>
      <c r="AK9" s="128"/>
      <c r="AL9" s="128">
        <v>100</v>
      </c>
      <c r="AM9" s="21">
        <v>96.610552945428267</v>
      </c>
      <c r="AN9" s="19"/>
      <c r="AO9" s="19"/>
      <c r="AP9" s="109"/>
      <c r="AZ9" s="109"/>
      <c r="BJ9" s="109"/>
      <c r="BT9" s="109"/>
      <c r="CD9" s="109"/>
      <c r="CN9" s="109"/>
      <c r="CX9" s="109"/>
      <c r="DH9" s="109"/>
      <c r="DR9" s="109"/>
      <c r="EB9" s="109"/>
      <c r="EL9" s="109"/>
      <c r="EV9" s="109"/>
      <c r="FF9" s="109"/>
      <c r="FP9" s="109"/>
      <c r="FZ9" s="109"/>
      <c r="GJ9" s="109"/>
      <c r="GT9" s="109"/>
      <c r="HD9" s="109"/>
    </row>
    <row xmlns:x14ac="http://schemas.microsoft.com/office/spreadsheetml/2009/9/ac" r="10" s="4" customFormat="true" ht="15.6" customHeight="true" x14ac:dyDescent="0.25">
      <c r="A10" s="364" t="str">
        <f ca="true">IF(ISBLANK('Data Summary'!A12),"",'Data Summary'!A12)</f>
        <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9"/>
      <c r="AZ10" s="109"/>
      <c r="BJ10" s="109"/>
      <c r="BT10" s="109"/>
      <c r="CD10" s="109"/>
      <c r="CN10" s="109"/>
      <c r="CX10" s="109"/>
      <c r="DH10" s="109"/>
      <c r="DR10" s="109"/>
      <c r="EB10" s="109"/>
      <c r="EL10" s="109"/>
      <c r="EV10" s="109"/>
      <c r="FF10" s="109"/>
      <c r="FP10" s="109"/>
      <c r="FZ10" s="109"/>
      <c r="GJ10" s="109"/>
      <c r="GT10" s="109"/>
      <c r="HD10" s="109"/>
    </row>
    <row xmlns:x14ac="http://schemas.microsoft.com/office/spreadsheetml/2009/9/ac" r="11" s="4" customFormat="true" ht="15.6" customHeight="true" x14ac:dyDescent="0.25">
      <c r="A11" s="364"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9"/>
      <c r="AZ11" s="109"/>
      <c r="BJ11" s="109"/>
      <c r="BT11" s="109"/>
      <c r="CD11" s="109"/>
      <c r="CN11" s="109"/>
      <c r="CX11" s="109"/>
      <c r="DH11" s="109"/>
      <c r="DR11" s="109"/>
      <c r="EB11" s="109"/>
      <c r="EL11" s="109"/>
      <c r="EV11" s="109"/>
      <c r="FF11" s="109"/>
      <c r="FP11" s="109"/>
      <c r="FZ11" s="109"/>
      <c r="GJ11" s="109"/>
      <c r="GT11" s="109"/>
      <c r="HD11" s="109"/>
    </row>
    <row xmlns:x14ac="http://schemas.microsoft.com/office/spreadsheetml/2009/9/ac" r="12" s="244" customFormat="true" ht="18" customHeight="true" x14ac:dyDescent="0.2">
      <c r="A12" s="364"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43"/>
      <c r="AZ12" s="243"/>
      <c r="BJ12" s="243"/>
      <c r="BT12" s="243"/>
      <c r="CD12" s="243"/>
      <c r="CN12" s="243"/>
      <c r="CX12" s="243"/>
      <c r="DH12" s="243"/>
      <c r="DR12" s="243"/>
      <c r="EB12" s="243"/>
      <c r="EL12" s="243"/>
      <c r="EV12" s="243"/>
      <c r="FF12" s="243"/>
      <c r="FP12" s="243"/>
      <c r="FZ12" s="243"/>
      <c r="GJ12" s="243"/>
      <c r="GT12" s="243"/>
      <c r="HD12" s="243"/>
    </row>
    <row xmlns:x14ac="http://schemas.microsoft.com/office/spreadsheetml/2009/9/ac" r="13" s="12" customFormat="true" ht="14.25" customHeight="true" x14ac:dyDescent="0.2">
      <c r="A13" s="364"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c r="AD13" s="10"/>
      <c r="AE13" s="10"/>
      <c r="AF13" s="102" t="s">
        <v>55</v>
      </c>
      <c r="AG13" s="5">
        <v>0</v>
      </c>
      <c r="AH13" s="41"/>
      <c r="AI13" s="41"/>
      <c r="AJ13" s="41"/>
      <c r="AK13" s="41"/>
      <c r="AL13" s="41">
        <v>0</v>
      </c>
      <c r="AM13" s="59"/>
      <c r="AN13" s="10"/>
      <c r="AO13" s="10"/>
      <c r="AP13" s="111"/>
      <c r="AZ13" s="111"/>
      <c r="BJ13" s="111"/>
      <c r="BT13" s="111"/>
      <c r="CD13" s="111"/>
      <c r="CN13" s="111"/>
      <c r="CX13" s="111"/>
      <c r="DH13" s="111"/>
      <c r="DR13" s="111"/>
      <c r="EB13" s="111"/>
      <c r="EL13" s="111"/>
      <c r="EV13" s="111"/>
      <c r="FF13" s="111"/>
      <c r="FP13" s="111"/>
      <c r="FZ13" s="111"/>
      <c r="GJ13" s="111"/>
      <c r="GT13" s="111"/>
      <c r="HD13" s="111"/>
    </row>
    <row xmlns:x14ac="http://schemas.microsoft.com/office/spreadsheetml/2009/9/ac" r="14" x14ac:dyDescent="0.25">
      <c r="A14" s="364"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row>
    <row xmlns:x14ac="http://schemas.microsoft.com/office/spreadsheetml/2009/9/ac" r="15" s="2" customFormat="true" x14ac:dyDescent="0.25">
      <c r="A15" s="364" t="str">
        <f ca="true">IF(ISBLANK('Data Summary'!A17),"",'Data Summary'!A17)</f>
        <v/>
      </c>
      <c r="B15" s="103" t="s">
        <v>208</v>
      </c>
      <c r="C15" s="6">
        <v>1</v>
      </c>
      <c r="D15" s="41">
        <v>100</v>
      </c>
      <c r="E15" s="128"/>
      <c r="F15" s="128"/>
      <c r="G15" s="128"/>
      <c r="H15" s="41">
        <v>100</v>
      </c>
      <c r="I15" s="59">
        <v>100</v>
      </c>
      <c r="J15" s="10"/>
      <c r="K15" s="10"/>
      <c r="L15" s="103" t="s">
        <v>208</v>
      </c>
      <c r="M15" s="6">
        <v>1</v>
      </c>
      <c r="N15" s="41">
        <v>100</v>
      </c>
      <c r="O15" s="128"/>
      <c r="P15" s="128"/>
      <c r="Q15" s="128"/>
      <c r="R15" s="41">
        <v>100</v>
      </c>
      <c r="S15" s="59">
        <v>100</v>
      </c>
      <c r="T15" s="10"/>
      <c r="U15" s="10"/>
      <c r="V15" s="103" t="s">
        <v>208</v>
      </c>
      <c r="W15" s="6">
        <v>1</v>
      </c>
      <c r="X15" s="41">
        <v>100</v>
      </c>
      <c r="Y15" s="128"/>
      <c r="Z15" s="128"/>
      <c r="AA15" s="128"/>
      <c r="AB15" s="41">
        <v>100</v>
      </c>
      <c r="AC15" s="59"/>
      <c r="AD15" s="10"/>
      <c r="AE15" s="10"/>
      <c r="AF15" s="103" t="s">
        <v>208</v>
      </c>
      <c r="AG15" s="6">
        <v>1</v>
      </c>
      <c r="AH15" s="41"/>
      <c r="AI15" s="128"/>
      <c r="AJ15" s="128"/>
      <c r="AK15" s="128"/>
      <c r="AL15" s="41">
        <v>100</v>
      </c>
      <c r="AM15" s="59"/>
      <c r="AN15" s="10"/>
      <c r="AO15" s="10"/>
      <c r="AP15" s="112"/>
      <c r="AZ15" s="112"/>
      <c r="BJ15" s="112"/>
      <c r="BT15" s="112"/>
      <c r="CD15" s="112"/>
      <c r="CN15" s="112"/>
      <c r="CX15" s="112"/>
      <c r="DH15" s="112"/>
      <c r="DR15" s="112"/>
      <c r="EB15" s="112"/>
      <c r="EL15" s="112"/>
      <c r="EV15" s="112"/>
      <c r="FF15" s="112"/>
      <c r="FP15" s="112"/>
      <c r="FZ15" s="112"/>
      <c r="GJ15" s="112"/>
      <c r="GT15" s="112"/>
      <c r="HD15" s="112"/>
    </row>
    <row xmlns:x14ac="http://schemas.microsoft.com/office/spreadsheetml/2009/9/ac" r="16" s="2" customFormat="true" x14ac:dyDescent="0.25">
      <c r="A16" s="364"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12"/>
      <c r="AZ16" s="112"/>
      <c r="BJ16" s="112"/>
      <c r="BT16" s="112"/>
      <c r="CD16" s="112"/>
      <c r="CN16" s="112"/>
      <c r="CX16" s="112"/>
      <c r="DH16" s="112"/>
      <c r="DR16" s="112"/>
      <c r="EB16" s="112"/>
      <c r="EL16" s="112"/>
      <c r="EV16" s="112"/>
      <c r="FF16" s="112"/>
      <c r="FP16" s="112"/>
      <c r="FZ16" s="112"/>
      <c r="GJ16" s="112"/>
      <c r="GT16" s="112"/>
      <c r="HD16" s="112"/>
    </row>
    <row xmlns:x14ac="http://schemas.microsoft.com/office/spreadsheetml/2009/9/ac" r="17" s="2" customFormat="true" x14ac:dyDescent="0.25">
      <c r="A17" s="364"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12"/>
      <c r="AZ17" s="112"/>
      <c r="BJ17" s="112"/>
      <c r="BT17" s="112"/>
      <c r="CD17" s="112"/>
      <c r="CN17" s="112"/>
      <c r="CX17" s="112"/>
      <c r="DH17" s="112"/>
      <c r="DR17" s="112"/>
      <c r="EB17" s="112"/>
      <c r="EL17" s="112"/>
      <c r="EV17" s="112"/>
      <c r="FF17" s="112"/>
      <c r="FP17" s="112"/>
      <c r="FZ17" s="112"/>
      <c r="GJ17" s="112"/>
      <c r="GT17" s="112"/>
      <c r="HD17" s="112"/>
    </row>
    <row xmlns:x14ac="http://schemas.microsoft.com/office/spreadsheetml/2009/9/ac" r="18" s="2" customFormat="true" x14ac:dyDescent="0.25">
      <c r="A18" s="364"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12"/>
      <c r="AZ18" s="112"/>
      <c r="BJ18" s="112"/>
      <c r="BT18" s="112"/>
      <c r="CD18" s="112"/>
      <c r="CN18" s="112"/>
      <c r="CX18" s="112"/>
      <c r="DH18" s="112"/>
      <c r="DR18" s="112"/>
      <c r="EB18" s="112"/>
      <c r="EL18" s="112"/>
      <c r="EV18" s="112"/>
      <c r="FF18" s="112"/>
      <c r="FP18" s="112"/>
      <c r="FZ18" s="112"/>
      <c r="GJ18" s="112"/>
      <c r="GT18" s="112"/>
      <c r="HD18" s="112"/>
    </row>
    <row xmlns:x14ac="http://schemas.microsoft.com/office/spreadsheetml/2009/9/ac" r="19" s="2" customFormat="true" x14ac:dyDescent="0.25">
      <c r="A19" s="364"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12"/>
      <c r="AZ19" s="112"/>
      <c r="BJ19" s="112"/>
      <c r="BT19" s="112"/>
      <c r="CD19" s="112"/>
      <c r="CN19" s="112"/>
      <c r="CX19" s="112"/>
      <c r="DH19" s="112"/>
      <c r="DR19" s="112"/>
      <c r="EB19" s="112"/>
      <c r="EL19" s="112"/>
      <c r="EV19" s="112"/>
      <c r="FF19" s="112"/>
      <c r="FP19" s="112"/>
      <c r="FZ19" s="112"/>
      <c r="GJ19" s="112"/>
      <c r="GT19" s="112"/>
      <c r="HD19" s="112"/>
    </row>
    <row xmlns:x14ac="http://schemas.microsoft.com/office/spreadsheetml/2009/9/ac" r="20" s="2" customFormat="true" x14ac:dyDescent="0.25">
      <c r="A20" s="364"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12"/>
      <c r="AZ20" s="112"/>
      <c r="BJ20" s="112"/>
      <c r="BT20" s="112"/>
      <c r="CD20" s="112"/>
      <c r="CN20" s="112"/>
      <c r="CX20" s="112"/>
      <c r="DH20" s="112"/>
      <c r="DR20" s="112"/>
      <c r="EB20" s="112"/>
      <c r="EL20" s="112"/>
      <c r="EV20" s="112"/>
      <c r="FF20" s="112"/>
      <c r="FP20" s="112"/>
      <c r="FZ20" s="112"/>
      <c r="GJ20" s="112"/>
      <c r="GT20" s="112"/>
      <c r="HD20" s="112"/>
    </row>
    <row xmlns:x14ac="http://schemas.microsoft.com/office/spreadsheetml/2009/9/ac" r="21" s="2" customFormat="true" x14ac:dyDescent="0.25">
      <c r="A21" s="364"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12"/>
      <c r="AZ21" s="112"/>
      <c r="BJ21" s="112"/>
      <c r="BT21" s="112"/>
      <c r="CD21" s="112"/>
      <c r="CN21" s="112"/>
      <c r="CX21" s="112"/>
      <c r="DH21" s="112"/>
      <c r="DR21" s="112"/>
      <c r="EB21" s="112"/>
      <c r="EL21" s="112"/>
      <c r="EV21" s="112"/>
      <c r="FF21" s="112"/>
      <c r="FP21" s="112"/>
      <c r="FZ21" s="112"/>
      <c r="GJ21" s="112"/>
      <c r="GT21" s="112"/>
      <c r="HD21" s="112"/>
    </row>
    <row xmlns:x14ac="http://schemas.microsoft.com/office/spreadsheetml/2009/9/ac" r="22" s="2" customFormat="true" x14ac:dyDescent="0.25">
      <c r="A22" s="364"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12"/>
      <c r="AZ22" s="112"/>
      <c r="BJ22" s="112"/>
      <c r="BT22" s="112"/>
      <c r="CD22" s="112"/>
      <c r="CN22" s="112"/>
      <c r="CX22" s="112"/>
      <c r="DH22" s="112"/>
      <c r="DR22" s="112"/>
      <c r="EB22" s="112"/>
      <c r="EL22" s="112"/>
      <c r="EV22" s="112"/>
      <c r="FF22" s="112"/>
      <c r="FP22" s="112"/>
      <c r="FZ22" s="112"/>
      <c r="GJ22" s="112"/>
      <c r="GT22" s="112"/>
      <c r="HD22" s="112"/>
    </row>
    <row xmlns:x14ac="http://schemas.microsoft.com/office/spreadsheetml/2009/9/ac" r="23" s="2" customFormat="true" x14ac:dyDescent="0.25">
      <c r="A23" s="364"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12"/>
      <c r="AZ23" s="112"/>
      <c r="BJ23" s="112"/>
      <c r="BT23" s="112"/>
      <c r="CD23" s="112"/>
      <c r="CN23" s="112"/>
      <c r="CX23" s="112"/>
      <c r="DH23" s="112"/>
      <c r="DR23" s="112"/>
      <c r="EB23" s="112"/>
      <c r="EL23" s="112"/>
      <c r="EV23" s="112"/>
      <c r="FF23" s="112"/>
      <c r="FP23" s="112"/>
      <c r="FZ23" s="112"/>
      <c r="GJ23" s="112"/>
      <c r="GT23" s="112"/>
      <c r="HD23" s="112"/>
    </row>
    <row xmlns:x14ac="http://schemas.microsoft.com/office/spreadsheetml/2009/9/ac" r="24" s="2" customFormat="true" x14ac:dyDescent="0.25">
      <c r="A24" s="364"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12"/>
      <c r="AZ24" s="112"/>
      <c r="BJ24" s="112"/>
      <c r="BT24" s="112"/>
      <c r="CD24" s="112"/>
      <c r="CN24" s="112"/>
      <c r="CX24" s="112"/>
      <c r="DH24" s="112"/>
      <c r="DR24" s="112"/>
      <c r="EB24" s="112"/>
      <c r="EL24" s="112"/>
      <c r="EV24" s="112"/>
      <c r="FF24" s="112"/>
      <c r="FP24" s="112"/>
      <c r="FZ24" s="112"/>
      <c r="GJ24" s="112"/>
      <c r="GT24" s="112"/>
      <c r="HD24" s="112"/>
    </row>
    <row xmlns:x14ac="http://schemas.microsoft.com/office/spreadsheetml/2009/9/ac" r="25" s="2" customFormat="true" x14ac:dyDescent="0.25">
      <c r="A25" s="364"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12"/>
      <c r="AZ25" s="112"/>
      <c r="BJ25" s="112"/>
      <c r="BT25" s="112"/>
      <c r="CD25" s="112"/>
      <c r="CN25" s="112"/>
      <c r="CX25" s="112"/>
      <c r="DH25" s="112"/>
      <c r="DR25" s="112"/>
      <c r="EB25" s="112"/>
      <c r="EL25" s="112"/>
      <c r="EV25" s="112"/>
      <c r="FF25" s="112"/>
      <c r="FP25" s="112"/>
      <c r="FZ25" s="112"/>
      <c r="GJ25" s="112"/>
      <c r="GT25" s="112"/>
      <c r="HD25" s="112"/>
    </row>
    <row xmlns:x14ac="http://schemas.microsoft.com/office/spreadsheetml/2009/9/ac" r="26" s="2" customFormat="true" ht="83.25" customHeight="true" x14ac:dyDescent="0.25">
      <c r="A26" s="364" t="str">
        <f ca="true">IF(ISBLANK('Data Summary'!A28),"",'Data Summary'!A28)</f>
        <v/>
      </c>
      <c r="B26" s="104" t="s">
        <v>12</v>
      </c>
      <c r="C26" s="546" t="s">
        <v>209</v>
      </c>
      <c r="D26" s="547"/>
      <c r="E26" s="547"/>
      <c r="F26" s="547"/>
      <c r="G26" s="547"/>
      <c r="H26" s="547"/>
      <c r="I26" s="548"/>
      <c r="J26" s="10"/>
      <c r="K26" s="10"/>
      <c r="L26" s="104" t="s">
        <v>12</v>
      </c>
      <c r="M26" s="546" t="s">
        <v>238</v>
      </c>
      <c r="N26" s="547"/>
      <c r="O26" s="547"/>
      <c r="P26" s="547"/>
      <c r="Q26" s="547"/>
      <c r="R26" s="547"/>
      <c r="S26" s="548"/>
      <c r="T26" s="10"/>
      <c r="U26" s="10"/>
      <c r="V26" s="104" t="s">
        <v>12</v>
      </c>
      <c r="W26" s="546" t="s">
        <v>241</v>
      </c>
      <c r="X26" s="547"/>
      <c r="Y26" s="547"/>
      <c r="Z26" s="547"/>
      <c r="AA26" s="547"/>
      <c r="AB26" s="547"/>
      <c r="AC26" s="548"/>
      <c r="AD26" s="10"/>
      <c r="AE26" s="10"/>
      <c r="AF26" s="104" t="s">
        <v>12</v>
      </c>
      <c r="AG26" s="546" t="s">
        <v>238</v>
      </c>
      <c r="AH26" s="547"/>
      <c r="AI26" s="547"/>
      <c r="AJ26" s="547"/>
      <c r="AK26" s="547"/>
      <c r="AL26" s="547"/>
      <c r="AM26" s="548"/>
      <c r="AN26" s="10"/>
      <c r="AO26" s="10"/>
      <c r="AP26" s="112"/>
      <c r="AZ26" s="112"/>
      <c r="BJ26" s="112"/>
      <c r="BT26" s="112"/>
      <c r="CD26" s="112"/>
      <c r="CN26" s="112"/>
      <c r="CX26" s="112"/>
      <c r="DH26" s="112"/>
      <c r="DR26" s="112"/>
      <c r="EB26" s="112"/>
      <c r="EL26" s="112"/>
      <c r="EV26" s="112"/>
      <c r="FF26" s="112"/>
      <c r="FP26" s="112"/>
      <c r="FZ26" s="112"/>
      <c r="GJ26" s="112"/>
      <c r="GT26" s="112"/>
      <c r="HD26" s="112"/>
    </row>
    <row xmlns:x14ac="http://schemas.microsoft.com/office/spreadsheetml/2009/9/ac" r="27" s="2" customFormat="true" ht="15.75" customHeight="true" x14ac:dyDescent="0.25">
      <c r="A27" s="364"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c r="AD27" s="10"/>
      <c r="AE27" s="10"/>
      <c r="AF27" s="104"/>
      <c r="AG27" s="58" t="s">
        <v>120</v>
      </c>
      <c r="AH27" s="47"/>
      <c r="AI27" s="47"/>
      <c r="AJ27" s="47"/>
      <c r="AK27" s="47"/>
      <c r="AL27" s="47" t="s">
        <v>158</v>
      </c>
      <c r="AM27" s="89"/>
      <c r="AN27" s="10"/>
      <c r="AO27" s="10"/>
      <c r="AP27" s="112"/>
      <c r="AZ27" s="112"/>
      <c r="BJ27" s="112"/>
      <c r="BT27" s="112"/>
      <c r="CD27" s="112"/>
      <c r="CN27" s="112"/>
      <c r="CX27" s="112"/>
      <c r="DH27" s="112"/>
      <c r="DR27" s="112"/>
      <c r="EB27" s="112"/>
      <c r="EL27" s="112"/>
      <c r="EV27" s="112"/>
      <c r="FF27" s="112"/>
      <c r="FP27" s="112"/>
      <c r="FZ27" s="112"/>
      <c r="GJ27" s="112"/>
      <c r="GT27" s="112"/>
      <c r="HD27" s="112"/>
    </row>
    <row xmlns:x14ac="http://schemas.microsoft.com/office/spreadsheetml/2009/9/ac" r="28" s="2" customFormat="true" ht="15.75" customHeight="true" x14ac:dyDescent="0.25">
      <c r="A28" s="364"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c r="AD28" s="10"/>
      <c r="AE28" s="10"/>
      <c r="AF28" s="104"/>
      <c r="AG28" s="58" t="s">
        <v>102</v>
      </c>
      <c r="AH28" s="47"/>
      <c r="AI28" s="47"/>
      <c r="AJ28" s="47"/>
      <c r="AK28" s="47"/>
      <c r="AL28" s="47" t="s">
        <v>158</v>
      </c>
      <c r="AM28" s="89"/>
      <c r="AN28" s="10"/>
      <c r="AO28" s="10"/>
      <c r="AP28" s="112"/>
      <c r="AZ28" s="112"/>
      <c r="BJ28" s="112"/>
      <c r="BT28" s="112"/>
      <c r="CD28" s="112"/>
      <c r="CN28" s="112"/>
      <c r="CX28" s="112"/>
      <c r="DH28" s="112"/>
      <c r="DR28" s="112"/>
      <c r="EB28" s="112"/>
      <c r="EL28" s="112"/>
      <c r="EV28" s="112"/>
      <c r="FF28" s="112"/>
      <c r="FP28" s="112"/>
      <c r="FZ28" s="112"/>
      <c r="GJ28" s="112"/>
      <c r="GT28" s="112"/>
      <c r="HD28" s="112"/>
    </row>
    <row xmlns:x14ac="http://schemas.microsoft.com/office/spreadsheetml/2009/9/ac" r="29" ht="15.75" customHeight="true" x14ac:dyDescent="0.25">
      <c r="A29" s="364"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c r="AD29" s="10"/>
      <c r="AE29" s="10"/>
      <c r="AF29" s="104"/>
      <c r="AG29" s="58" t="s">
        <v>159</v>
      </c>
      <c r="AH29" s="47" t="s">
        <v>158</v>
      </c>
      <c r="AI29" s="47"/>
      <c r="AJ29" s="47"/>
      <c r="AK29" s="47"/>
      <c r="AL29" s="47" t="s">
        <v>158</v>
      </c>
      <c r="AM29" s="89" t="s">
        <v>158</v>
      </c>
      <c r="AN29" s="10"/>
      <c r="AO29" s="10"/>
    </row>
    <row xmlns:x14ac="http://schemas.microsoft.com/office/spreadsheetml/2009/9/ac" r="30" ht="15.75" customHeight="true" x14ac:dyDescent="0.25">
      <c r="A30" s="364"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row>
    <row xmlns:x14ac="http://schemas.microsoft.com/office/spreadsheetml/2009/9/ac" r="31" s="3" customFormat="true" ht="16.5" thickBot="true" x14ac:dyDescent="0.3">
      <c r="A31" s="364"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7"/>
      <c r="AZ31" s="107"/>
      <c r="BJ31" s="107"/>
      <c r="BT31" s="107"/>
      <c r="CD31" s="107"/>
      <c r="CN31" s="107"/>
      <c r="CX31" s="107"/>
      <c r="DH31" s="107"/>
      <c r="DR31" s="107"/>
      <c r="EB31" s="107"/>
      <c r="EL31" s="107"/>
      <c r="EV31" s="107"/>
      <c r="FF31" s="107"/>
      <c r="FP31" s="107"/>
      <c r="FZ31" s="107"/>
      <c r="GJ31" s="107"/>
      <c r="GT31" s="107"/>
      <c r="HD31" s="107"/>
    </row>
    <row xmlns:x14ac="http://schemas.microsoft.com/office/spreadsheetml/2009/9/ac" r="32" s="3" customFormat="true" x14ac:dyDescent="0.25">
      <c r="A32" s="364"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row>
    <row xmlns:x14ac="http://schemas.microsoft.com/office/spreadsheetml/2009/9/ac" r="33" s="3" customFormat="true" x14ac:dyDescent="0.25">
      <c r="A33" s="364"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row>
    <row xmlns:x14ac="http://schemas.microsoft.com/office/spreadsheetml/2009/9/ac" r="34" s="3" customFormat="true" x14ac:dyDescent="0.25">
      <c r="A34" s="364"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64"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64"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64"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64"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64"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64"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64"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64"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64"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64"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64"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64"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64"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64"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64"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64"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64"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64"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64"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64"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64"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64"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64"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64"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64"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64"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64"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64"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64"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64"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64"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64"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64"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64"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64"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64"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64"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64"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64"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64"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64"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64"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64"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64"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64"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64"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64"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64"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64"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64"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64"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64"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64"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64"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64"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64"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64"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64"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64"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64"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64"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64"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64"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64"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64"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64"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64"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64"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64"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64"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64"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64"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64"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64"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64"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64"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64"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64"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64"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64"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64"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64"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64"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64"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64"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64"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64"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64"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64"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64"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64"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64"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64"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64"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64"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64"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64"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64"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64"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64"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64"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64"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64"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64"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64"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64"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64"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64"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64"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64"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64"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64"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64"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64"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64"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64"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64"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row>
  </sheetData>
  <mergeCells count="5">
    <mergeCell ref="C26:I26"/>
    <mergeCell ref="AG26:AM26"/>
    <mergeCell ref="A2:A3"/>
    <mergeCell ref="M26:S26"/>
    <mergeCell ref="W26:AC26"/>
  </mergeCells>
  <hyperlinks>
    <hyperlink ref="A4" location="myrangeW0" display="myrangeW0"/>
    <hyperlink ref="A5" location="myrangeW1" display="myrangeW1"/>
    <hyperlink ref="A6" location="myrangeW2" display="myrangeW2"/>
    <hyperlink ref="A7" location="myrangeW3" display="myrangeW3"/>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D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s>
  <sheetData>
    <row xmlns:x14ac="http://schemas.microsoft.com/office/spreadsheetml/2009/9/ac" r="1" s="298" customFormat="true" ht="30" customHeight="true" x14ac:dyDescent="0.25">
      <c r="B1" s="314" t="s">
        <v>22</v>
      </c>
      <c r="C1" s="389" t="s">
        <v>213</v>
      </c>
      <c r="D1" s="295" t="s">
        <v>211</v>
      </c>
      <c r="E1" s="295"/>
      <c r="F1" s="295"/>
      <c r="G1" s="295"/>
      <c r="H1" s="295"/>
      <c r="I1" s="313"/>
      <c r="J1" s="296"/>
      <c r="K1" s="297"/>
      <c r="L1" s="314" t="s">
        <v>22</v>
      </c>
      <c r="M1" s="389">
        <v>2020</v>
      </c>
      <c r="N1" s="295" t="s">
        <v>211</v>
      </c>
      <c r="O1" s="295"/>
      <c r="P1" s="295"/>
      <c r="Q1" s="295"/>
      <c r="R1" s="295"/>
      <c r="S1" s="313"/>
      <c r="T1" s="296"/>
      <c r="U1" s="297"/>
      <c r="V1" s="314" t="s">
        <v>22</v>
      </c>
      <c r="W1" s="389">
        <v>2021</v>
      </c>
      <c r="X1" s="295" t="s">
        <v>211</v>
      </c>
      <c r="Y1" s="295"/>
      <c r="Z1" s="295"/>
      <c r="AA1" s="295"/>
      <c r="AB1" s="295"/>
      <c r="AC1" s="313"/>
      <c r="AD1" s="296"/>
      <c r="AE1" s="297"/>
      <c r="AF1" s="314" t="s">
        <v>22</v>
      </c>
      <c r="AG1" s="389">
        <v>2022</v>
      </c>
      <c r="AH1" s="295" t="s">
        <v>211</v>
      </c>
      <c r="AI1" s="295"/>
      <c r="AJ1" s="295"/>
      <c r="AK1" s="295"/>
      <c r="AL1" s="295"/>
      <c r="AM1" s="313"/>
      <c r="AN1" s="296"/>
      <c r="AO1" s="297"/>
    </row>
    <row xmlns:x14ac="http://schemas.microsoft.com/office/spreadsheetml/2009/9/ac" r="2" s="298" customFormat="true" ht="30" customHeight="true" x14ac:dyDescent="0.25">
      <c r="A2" s="549" t="s">
        <v>232</v>
      </c>
      <c r="B2" s="301" t="s">
        <v>212</v>
      </c>
      <c r="C2" s="245" t="s">
        <v>176</v>
      </c>
      <c r="D2" s="245" t="s">
        <v>175</v>
      </c>
      <c r="E2" s="302"/>
      <c r="F2" s="302"/>
      <c r="G2" s="302"/>
      <c r="H2" s="302"/>
      <c r="I2" s="303"/>
      <c r="J2" s="299" t="s">
        <v>214</v>
      </c>
      <c r="K2" s="300"/>
      <c r="L2" s="301" t="s">
        <v>237</v>
      </c>
      <c r="M2" s="245" t="s">
        <v>176</v>
      </c>
      <c r="N2" s="245" t="s">
        <v>175</v>
      </c>
      <c r="O2" s="302"/>
      <c r="P2" s="302"/>
      <c r="Q2" s="302"/>
      <c r="R2" s="302"/>
      <c r="S2" s="303"/>
      <c r="T2" s="299" t="s">
        <v>214</v>
      </c>
      <c r="U2" s="300"/>
      <c r="V2" s="301" t="s">
        <v>240</v>
      </c>
      <c r="W2" s="245" t="s">
        <v>176</v>
      </c>
      <c r="X2" s="245" t="s">
        <v>175</v>
      </c>
      <c r="Y2" s="302"/>
      <c r="Z2" s="302"/>
      <c r="AA2" s="302"/>
      <c r="AB2" s="302"/>
      <c r="AC2" s="303"/>
      <c r="AD2" s="299" t="s">
        <v>214</v>
      </c>
      <c r="AE2" s="300"/>
      <c r="AF2" s="301" t="s">
        <v>243</v>
      </c>
      <c r="AG2" s="245" t="s">
        <v>176</v>
      </c>
      <c r="AH2" s="245" t="s">
        <v>175</v>
      </c>
      <c r="AI2" s="302"/>
      <c r="AJ2" s="302"/>
      <c r="AK2" s="302"/>
      <c r="AL2" s="302"/>
      <c r="AM2" s="303"/>
      <c r="AN2" s="299" t="s">
        <v>214</v>
      </c>
      <c r="AO2" s="300"/>
    </row>
    <row xmlns:x14ac="http://schemas.microsoft.com/office/spreadsheetml/2009/9/ac" r="3" s="238" customFormat="true" ht="18" customHeight="true" x14ac:dyDescent="0.25">
      <c r="A3" s="549"/>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237"/>
      <c r="AZ3" s="237"/>
      <c r="BJ3" s="237"/>
      <c r="BT3" s="237"/>
      <c r="CD3" s="237"/>
      <c r="CN3" s="237"/>
      <c r="CX3" s="237"/>
      <c r="DH3" s="237"/>
      <c r="DR3" s="237"/>
      <c r="EB3" s="237"/>
      <c r="EL3" s="237"/>
      <c r="EV3" s="237"/>
      <c r="FF3" s="237"/>
      <c r="FP3" s="237"/>
      <c r="FZ3" s="237"/>
      <c r="GJ3" s="237"/>
      <c r="GT3" s="237"/>
      <c r="HD3" s="237"/>
    </row>
    <row xmlns:x14ac="http://schemas.microsoft.com/office/spreadsheetml/2009/9/ac" r="4" s="4" customFormat="true" x14ac:dyDescent="0.2">
      <c r="A4" s="365" t="str">
        <f>IF(ISBLANK('Data Summary'!A6),"",'Data Summary'!A6)</f>
        <v>TCA_2018_UIS</v>
      </c>
      <c r="B4" s="103" t="s">
        <v>208</v>
      </c>
      <c r="C4" s="132" t="s">
        <v>3</v>
      </c>
      <c r="D4" s="8">
        <f t="shared" ref="D4:I4" si="0">IF(COUNTA(D14)=0,"",D14)</f>
        <v>0</v>
      </c>
      <c r="E4" s="8" t="str">
        <f t="shared" si="0"/>
        <v/>
      </c>
      <c r="F4" s="8" t="str">
        <f t="shared" si="0"/>
        <v/>
      </c>
      <c r="G4" s="8" t="str">
        <f t="shared" si="0"/>
        <v/>
      </c>
      <c r="H4" s="8">
        <f t="shared" si="0"/>
        <v>0</v>
      </c>
      <c r="I4" s="25">
        <f t="shared" si="0"/>
        <v>0</v>
      </c>
      <c r="J4" s="19"/>
      <c r="K4" s="14"/>
      <c r="L4" s="103" t="s">
        <v>208</v>
      </c>
      <c r="M4" s="132" t="s">
        <v>3</v>
      </c>
      <c r="N4" s="8">
        <f t="shared" ref="N4:S4" si="1">IF(COUNTA(N14)=0,"",N14)</f>
        <v>0</v>
      </c>
      <c r="O4" s="8" t="str">
        <f t="shared" si="1"/>
        <v/>
      </c>
      <c r="P4" s="8" t="str">
        <f t="shared" si="1"/>
        <v/>
      </c>
      <c r="Q4" s="8" t="str">
        <f t="shared" si="1"/>
        <v/>
      </c>
      <c r="R4" s="8">
        <f t="shared" si="1"/>
        <v>0</v>
      </c>
      <c r="S4" s="25">
        <f t="shared" si="1"/>
        <v>0</v>
      </c>
      <c r="T4" s="19"/>
      <c r="U4" s="14"/>
      <c r="V4" s="103" t="s">
        <v>208</v>
      </c>
      <c r="W4" s="132" t="s">
        <v>3</v>
      </c>
      <c r="X4" s="8">
        <f t="shared" ref="X4:AC4" si="2">IF(COUNTA(X14)=0,"",X14)</f>
        <v>0</v>
      </c>
      <c r="Y4" s="8" t="str">
        <f t="shared" si="2"/>
        <v/>
      </c>
      <c r="Z4" s="8" t="str">
        <f t="shared" si="2"/>
        <v/>
      </c>
      <c r="AA4" s="8" t="str">
        <f t="shared" si="2"/>
        <v/>
      </c>
      <c r="AB4" s="8">
        <f t="shared" si="2"/>
        <v>0</v>
      </c>
      <c r="AC4" s="25" t="str">
        <f t="shared" si="2"/>
        <v/>
      </c>
      <c r="AD4" s="19"/>
      <c r="AE4" s="14"/>
      <c r="AF4" s="103" t="s">
        <v>208</v>
      </c>
      <c r="AG4" s="132" t="s">
        <v>3</v>
      </c>
      <c r="AH4" s="8" t="str">
        <f t="shared" ref="AH4:AM4" si="3">IF(COUNTA(AH14)=0,"",AH14)</f>
        <v/>
      </c>
      <c r="AI4" s="8" t="str">
        <f t="shared" si="3"/>
        <v/>
      </c>
      <c r="AJ4" s="8" t="str">
        <f t="shared" si="3"/>
        <v/>
      </c>
      <c r="AK4" s="8" t="str">
        <f t="shared" si="3"/>
        <v/>
      </c>
      <c r="AL4" s="8">
        <f t="shared" si="3"/>
        <v>0</v>
      </c>
      <c r="AM4" s="25" t="str">
        <f t="shared" si="3"/>
        <v/>
      </c>
      <c r="AN4" s="19"/>
      <c r="AO4" s="14"/>
      <c r="AP4" s="109"/>
      <c r="AZ4" s="109"/>
      <c r="BJ4" s="10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65" t="str">
        <f ca="true">IF(ISBLANK('Data Summary'!A7),"",'Data Summary'!A7)</f>
        <v>TCA_2020_UIS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t="str">
        <f>IF((COUNTA(AC15:AC26)=0)+(COUNTA(AC14)=0),"",100-AC14-SUMPRODUCT(W15:W26,AC15:AC26))</f>
        <v/>
      </c>
      <c r="AD5" s="19"/>
      <c r="AE5" s="14"/>
      <c r="AF5" s="101"/>
      <c r="AG5" s="132" t="s">
        <v>0</v>
      </c>
      <c r="AH5" s="8" t="str">
        <f>IF((COUNTA(AH15:AH26)=0)+(COUNTA(AH14)=0),"",100-AH14-SUMPRODUCT(AG15:AG26,AH15:AH26))</f>
        <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t="str">
        <f>IF((COUNTA(AM15:AM26)=0)+(COUNTA(AM14)=0),"",100-AM14-SUMPRODUCT(AG15:AG26,AM15:AM26))</f>
        <v/>
      </c>
      <c r="AN5" s="19"/>
      <c r="AO5" s="14"/>
      <c r="AP5" s="109"/>
      <c r="AZ5" s="109"/>
      <c r="BJ5" s="109"/>
      <c r="BT5" s="109"/>
      <c r="CD5" s="109"/>
      <c r="CN5" s="109"/>
      <c r="CX5" s="109"/>
      <c r="DH5" s="109"/>
      <c r="DR5" s="109"/>
      <c r="EB5" s="109"/>
      <c r="EL5" s="109"/>
      <c r="EV5" s="109"/>
      <c r="FF5" s="109"/>
      <c r="FP5" s="109"/>
      <c r="FZ5" s="109"/>
      <c r="GJ5" s="109"/>
      <c r="GT5" s="109"/>
      <c r="HD5" s="109"/>
    </row>
    <row xmlns:x14ac="http://schemas.microsoft.com/office/spreadsheetml/2009/9/ac" r="6" s="4" customFormat="true" x14ac:dyDescent="0.2">
      <c r="A6" s="365" t="str">
        <f ca="true">IF(ISBLANK('Data Summary'!A8),"",'Data Summary'!A8)</f>
        <v>TCA_2021_UIS</v>
      </c>
      <c r="B6" s="103" t="s">
        <v>208</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3" t="s">
        <v>208</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3" t="s">
        <v>208</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t="str">
        <f>IF(COUNTA(AC15:AC26)=0,"",SUMPRODUCT(AC15:AC26,W15:W26))</f>
        <v/>
      </c>
      <c r="AD6" s="19"/>
      <c r="AE6" s="14"/>
      <c r="AF6" s="103" t="s">
        <v>208</v>
      </c>
      <c r="AG6" s="132" t="s">
        <v>19</v>
      </c>
      <c r="AH6" s="8" t="str">
        <f>IF(COUNTA(AH15:AH26)=0,"",SUMPRODUCT(AH15:AH26,AG15:AG26))</f>
        <v/>
      </c>
      <c r="AI6" s="8" t="str">
        <f>IF(COUNTA(AI15:AI26)=0,"",SUMPRODUCT(AI15:AI26,AG15:AG26))</f>
        <v/>
      </c>
      <c r="AJ6" s="8" t="str">
        <f>IF(COUNTA(AJ15:AJ26)=0,"",SUMPRODUCT(AJ15:AJ26,AG15:AG26))</f>
        <v/>
      </c>
      <c r="AK6" s="8" t="str">
        <f>IF(COUNTA(AK15:AK26)=0,"",SUMPRODUCT(AK15:AK26,AG15:AG26))</f>
        <v/>
      </c>
      <c r="AL6" s="8">
        <f>IF(COUNTA(AL15:AL26)=0,"",SUMPRODUCT(AL15:AL26,AG15:AG26))</f>
        <v>100</v>
      </c>
      <c r="AM6" s="25" t="str">
        <f>IF(COUNTA(AM15:AM26)=0,"",SUMPRODUCT(AM15:AM26,AG15:AG26))</f>
        <v/>
      </c>
      <c r="AN6" s="19"/>
      <c r="AO6" s="14"/>
      <c r="AP6" s="109"/>
      <c r="AZ6" s="109"/>
      <c r="BJ6" s="10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65" t="str">
        <f ca="true">IF(ISBLANK('Data Summary'!A9),"",'Data Summary'!A9)</f>
        <v>TCA_2022_UIS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9"/>
      <c r="AZ7" s="109"/>
      <c r="BJ7" s="109"/>
      <c r="BT7" s="109"/>
      <c r="CD7" s="109"/>
      <c r="CN7" s="109"/>
      <c r="CX7" s="109"/>
      <c r="DH7" s="109"/>
      <c r="DR7" s="109"/>
      <c r="EB7" s="109"/>
      <c r="EL7" s="109"/>
      <c r="EV7" s="109"/>
      <c r="FF7" s="109"/>
      <c r="FP7" s="109"/>
      <c r="FZ7" s="109"/>
      <c r="GJ7" s="109"/>
      <c r="GT7" s="109"/>
      <c r="HD7" s="109"/>
    </row>
    <row xmlns:x14ac="http://schemas.microsoft.com/office/spreadsheetml/2009/9/ac" r="8" s="4" customFormat="true" x14ac:dyDescent="0.25">
      <c r="A8" s="366" t="str">
        <f ca="true">IF(ISBLANK('Data Summary'!A10),"",'Data Summary'!A10)</f>
        <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9"/>
      <c r="AZ8" s="109"/>
      <c r="BJ8" s="10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66" t="str">
        <f ca="true">IF(ISBLANK('Data Summary'!A11),"",'Data Summary'!A11)</f>
        <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9"/>
      <c r="AZ9" s="109"/>
      <c r="BJ9" s="109"/>
      <c r="BT9" s="109"/>
      <c r="CD9" s="109"/>
      <c r="CN9" s="109"/>
      <c r="CX9" s="109"/>
      <c r="DH9" s="109"/>
      <c r="DR9" s="109"/>
      <c r="EB9" s="109"/>
      <c r="EL9" s="109"/>
      <c r="EV9" s="109"/>
      <c r="FF9" s="109"/>
      <c r="FP9" s="109"/>
      <c r="FZ9" s="109"/>
      <c r="GJ9" s="109"/>
      <c r="GT9" s="109"/>
      <c r="HD9" s="109"/>
    </row>
    <row xmlns:x14ac="http://schemas.microsoft.com/office/spreadsheetml/2009/9/ac" r="10" s="4" customFormat="true" x14ac:dyDescent="0.25">
      <c r="A10" s="366" t="str">
        <f ca="true">IF(ISBLANK('Data Summary'!A12),"",'Data Summary'!A12)</f>
        <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9"/>
      <c r="AZ10" s="109"/>
      <c r="BJ10" s="109"/>
      <c r="BT10" s="109"/>
      <c r="CD10" s="109"/>
      <c r="CN10" s="109"/>
      <c r="CX10" s="109"/>
      <c r="DH10" s="109"/>
      <c r="DR10" s="109"/>
      <c r="EB10" s="109"/>
      <c r="EL10" s="109"/>
      <c r="EV10" s="109"/>
      <c r="FF10" s="109"/>
      <c r="FP10" s="109"/>
      <c r="FZ10" s="109"/>
      <c r="GJ10" s="109"/>
      <c r="GT10" s="109"/>
      <c r="HD10" s="109"/>
    </row>
    <row xmlns:x14ac="http://schemas.microsoft.com/office/spreadsheetml/2009/9/ac" r="11" s="4" customFormat="true" x14ac:dyDescent="0.25">
      <c r="A11" s="366"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9"/>
      <c r="AZ11" s="109"/>
      <c r="BJ11" s="109"/>
      <c r="BT11" s="109"/>
      <c r="CD11" s="109"/>
      <c r="CN11" s="109"/>
      <c r="CX11" s="109"/>
      <c r="DH11" s="109"/>
      <c r="DR11" s="109"/>
      <c r="EB11" s="109"/>
      <c r="EL11" s="109"/>
      <c r="EV11" s="109"/>
      <c r="FF11" s="109"/>
      <c r="FP11" s="109"/>
      <c r="FZ11" s="109"/>
      <c r="GJ11" s="109"/>
      <c r="GT11" s="109"/>
      <c r="HD11" s="109"/>
    </row>
    <row xmlns:x14ac="http://schemas.microsoft.com/office/spreadsheetml/2009/9/ac" r="12" s="1" customFormat="true" ht="15.75" customHeight="true" x14ac:dyDescent="0.2">
      <c r="A12" s="366" t="str">
        <f ca="true">IF(ISBLANK('Data Summary'!A14),"",'Data Summary'!A14)</f>
        <v/>
      </c>
      <c r="B12" s="101" t="s">
        <v>178</v>
      </c>
      <c r="C12" s="126" t="s">
        <v>169</v>
      </c>
      <c r="D12" s="41">
        <v>100</v>
      </c>
      <c r="E12" s="128"/>
      <c r="F12" s="128"/>
      <c r="G12" s="128"/>
      <c r="H12" s="41">
        <v>100</v>
      </c>
      <c r="I12" s="59">
        <v>100</v>
      </c>
      <c r="J12" s="19"/>
      <c r="K12" s="14"/>
      <c r="L12" s="101" t="s">
        <v>178</v>
      </c>
      <c r="M12" s="126" t="s">
        <v>169</v>
      </c>
      <c r="N12" s="41">
        <v>100</v>
      </c>
      <c r="O12" s="128"/>
      <c r="P12" s="128"/>
      <c r="Q12" s="128"/>
      <c r="R12" s="41">
        <v>100</v>
      </c>
      <c r="S12" s="59">
        <v>100</v>
      </c>
      <c r="T12" s="19"/>
      <c r="U12" s="14"/>
      <c r="V12" s="101" t="s">
        <v>178</v>
      </c>
      <c r="W12" s="126" t="s">
        <v>169</v>
      </c>
      <c r="X12" s="41">
        <v>100</v>
      </c>
      <c r="Y12" s="128"/>
      <c r="Z12" s="128"/>
      <c r="AA12" s="128"/>
      <c r="AB12" s="41">
        <v>100</v>
      </c>
      <c r="AC12" s="59"/>
      <c r="AD12" s="19"/>
      <c r="AE12" s="14"/>
      <c r="AF12" s="101" t="s">
        <v>178</v>
      </c>
      <c r="AG12" s="126" t="s">
        <v>169</v>
      </c>
      <c r="AH12" s="41">
        <v>98.382163187855795</v>
      </c>
      <c r="AI12" s="128"/>
      <c r="AJ12" s="128"/>
      <c r="AK12" s="128"/>
      <c r="AL12" s="41">
        <v>100</v>
      </c>
      <c r="AM12" s="59">
        <v>96.610552945428267</v>
      </c>
      <c r="AN12" s="19"/>
      <c r="AO12" s="14"/>
      <c r="AP12" s="110"/>
      <c r="AZ12" s="110"/>
      <c r="BJ12" s="110"/>
      <c r="BT12" s="110"/>
      <c r="CD12" s="110"/>
      <c r="CN12" s="110"/>
      <c r="CX12" s="110"/>
      <c r="DH12" s="110"/>
      <c r="DR12" s="110"/>
      <c r="EB12" s="110"/>
      <c r="EL12" s="110"/>
      <c r="EV12" s="110"/>
      <c r="FF12" s="110"/>
      <c r="FP12" s="110"/>
      <c r="FZ12" s="110"/>
      <c r="GJ12" s="110"/>
      <c r="GT12" s="110"/>
      <c r="HD12" s="110"/>
    </row>
    <row xmlns:x14ac="http://schemas.microsoft.com/office/spreadsheetml/2009/9/ac" r="13" s="257" customFormat="true" ht="18" customHeight="true" x14ac:dyDescent="0.25">
      <c r="A13" s="366"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56"/>
      <c r="AZ13" s="256"/>
      <c r="BJ13" s="256"/>
      <c r="BT13" s="256"/>
      <c r="CD13" s="256"/>
      <c r="CN13" s="256"/>
      <c r="CX13" s="256"/>
      <c r="DH13" s="256"/>
      <c r="DR13" s="256"/>
      <c r="EB13" s="256"/>
      <c r="EL13" s="256"/>
      <c r="EV13" s="256"/>
      <c r="FF13" s="256"/>
      <c r="FP13" s="256"/>
      <c r="FZ13" s="256"/>
      <c r="GJ13" s="256"/>
      <c r="GT13" s="256"/>
      <c r="HD13" s="256"/>
    </row>
    <row xmlns:x14ac="http://schemas.microsoft.com/office/spreadsheetml/2009/9/ac" r="14" x14ac:dyDescent="0.25">
      <c r="A14" s="366" t="str">
        <f ca="true">IF(ISBLANK('Data Summary'!A16),"",'Data Summary'!A16)</f>
        <v/>
      </c>
      <c r="B14" s="102" t="s">
        <v>30</v>
      </c>
      <c r="C14" s="16">
        <v>0</v>
      </c>
      <c r="D14" s="41">
        <v>0</v>
      </c>
      <c r="E14" s="41"/>
      <c r="F14" s="41"/>
      <c r="G14" s="128"/>
      <c r="H14" s="128">
        <v>0</v>
      </c>
      <c r="I14" s="21">
        <v>0</v>
      </c>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c r="AD14" s="10"/>
      <c r="AE14" s="13"/>
      <c r="AF14" s="102" t="s">
        <v>30</v>
      </c>
      <c r="AG14" s="16">
        <v>0</v>
      </c>
      <c r="AH14" s="41"/>
      <c r="AI14" s="41"/>
      <c r="AJ14" s="41"/>
      <c r="AK14" s="128"/>
      <c r="AL14" s="128">
        <v>0</v>
      </c>
      <c r="AM14" s="21"/>
      <c r="AN14" s="10"/>
      <c r="AO14" s="13"/>
    </row>
    <row xmlns:x14ac="http://schemas.microsoft.com/office/spreadsheetml/2009/9/ac" r="15" s="2" customFormat="true" x14ac:dyDescent="0.25">
      <c r="A15" s="366"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12"/>
      <c r="AZ15" s="112"/>
      <c r="BJ15" s="112"/>
      <c r="BT15" s="112"/>
      <c r="CD15" s="112"/>
      <c r="CN15" s="112"/>
      <c r="CX15" s="112"/>
      <c r="DH15" s="112"/>
      <c r="DR15" s="112"/>
      <c r="EB15" s="112"/>
      <c r="EL15" s="112"/>
      <c r="EV15" s="112"/>
      <c r="FF15" s="112"/>
      <c r="FP15" s="112"/>
      <c r="FZ15" s="112"/>
      <c r="GJ15" s="112"/>
      <c r="GT15" s="112"/>
      <c r="HD15" s="112"/>
    </row>
    <row xmlns:x14ac="http://schemas.microsoft.com/office/spreadsheetml/2009/9/ac" r="16" s="2" customFormat="true" x14ac:dyDescent="0.25">
      <c r="A16" s="366" t="str">
        <f ca="true">IF(ISBLANK('Data Summary'!A18),"",'Data Summary'!A18)</f>
        <v/>
      </c>
      <c r="B16" s="103" t="s">
        <v>208</v>
      </c>
      <c r="C16" s="6">
        <v>1</v>
      </c>
      <c r="D16" s="41">
        <v>100</v>
      </c>
      <c r="E16" s="128"/>
      <c r="F16" s="128"/>
      <c r="G16" s="128"/>
      <c r="H16" s="41">
        <v>100</v>
      </c>
      <c r="I16" s="59">
        <v>100</v>
      </c>
      <c r="J16" s="10"/>
      <c r="K16" s="13"/>
      <c r="L16" s="103" t="s">
        <v>208</v>
      </c>
      <c r="M16" s="6">
        <v>1</v>
      </c>
      <c r="N16" s="41">
        <v>100</v>
      </c>
      <c r="O16" s="128"/>
      <c r="P16" s="128"/>
      <c r="Q16" s="128"/>
      <c r="R16" s="41">
        <v>100</v>
      </c>
      <c r="S16" s="59">
        <v>100</v>
      </c>
      <c r="T16" s="10"/>
      <c r="U16" s="13"/>
      <c r="V16" s="103" t="s">
        <v>208</v>
      </c>
      <c r="W16" s="6">
        <v>1</v>
      </c>
      <c r="X16" s="41">
        <v>100</v>
      </c>
      <c r="Y16" s="128"/>
      <c r="Z16" s="128"/>
      <c r="AA16" s="128"/>
      <c r="AB16" s="41">
        <v>100</v>
      </c>
      <c r="AC16" s="59"/>
      <c r="AD16" s="10"/>
      <c r="AE16" s="13"/>
      <c r="AF16" s="103" t="s">
        <v>208</v>
      </c>
      <c r="AG16" s="6">
        <v>1</v>
      </c>
      <c r="AH16" s="41"/>
      <c r="AI16" s="128"/>
      <c r="AJ16" s="128"/>
      <c r="AK16" s="128"/>
      <c r="AL16" s="41">
        <v>100</v>
      </c>
      <c r="AM16" s="59"/>
      <c r="AN16" s="10"/>
      <c r="AO16" s="13"/>
      <c r="AP16" s="112"/>
      <c r="AZ16" s="112"/>
      <c r="BJ16" s="112"/>
      <c r="BT16" s="112"/>
      <c r="CD16" s="112"/>
      <c r="CN16" s="112"/>
      <c r="CX16" s="112"/>
      <c r="DH16" s="112"/>
      <c r="DR16" s="112"/>
      <c r="EB16" s="112"/>
      <c r="EL16" s="112"/>
      <c r="EV16" s="112"/>
      <c r="FF16" s="112"/>
      <c r="FP16" s="112"/>
      <c r="FZ16" s="112"/>
      <c r="GJ16" s="112"/>
      <c r="GT16" s="112"/>
      <c r="HD16" s="112"/>
    </row>
    <row xmlns:x14ac="http://schemas.microsoft.com/office/spreadsheetml/2009/9/ac" r="17" s="2" customFormat="true" x14ac:dyDescent="0.25">
      <c r="A17" s="366"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12"/>
      <c r="AZ17" s="112"/>
      <c r="BJ17" s="112"/>
      <c r="BT17" s="112"/>
      <c r="CD17" s="112"/>
      <c r="CN17" s="112"/>
      <c r="CX17" s="112"/>
      <c r="DH17" s="112"/>
      <c r="DR17" s="112"/>
      <c r="EB17" s="112"/>
      <c r="EL17" s="112"/>
      <c r="EV17" s="112"/>
      <c r="FF17" s="112"/>
      <c r="FP17" s="112"/>
      <c r="FZ17" s="112"/>
      <c r="GJ17" s="112"/>
      <c r="GT17" s="112"/>
      <c r="HD17" s="112"/>
    </row>
    <row xmlns:x14ac="http://schemas.microsoft.com/office/spreadsheetml/2009/9/ac" r="18" s="2" customFormat="true" x14ac:dyDescent="0.25">
      <c r="A18" s="366"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12"/>
      <c r="AZ18" s="112"/>
      <c r="BJ18" s="112"/>
      <c r="BT18" s="112"/>
      <c r="CD18" s="112"/>
      <c r="CN18" s="112"/>
      <c r="CX18" s="112"/>
      <c r="DH18" s="112"/>
      <c r="DR18" s="112"/>
      <c r="EB18" s="112"/>
      <c r="EL18" s="112"/>
      <c r="EV18" s="112"/>
      <c r="FF18" s="112"/>
      <c r="FP18" s="112"/>
      <c r="FZ18" s="112"/>
      <c r="GJ18" s="112"/>
      <c r="GT18" s="112"/>
      <c r="HD18" s="112"/>
    </row>
    <row xmlns:x14ac="http://schemas.microsoft.com/office/spreadsheetml/2009/9/ac" r="19" s="2" customFormat="true" x14ac:dyDescent="0.25">
      <c r="A19" s="366"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12"/>
      <c r="AZ19" s="112"/>
      <c r="BJ19" s="112"/>
      <c r="BT19" s="112"/>
      <c r="CD19" s="112"/>
      <c r="CN19" s="112"/>
      <c r="CX19" s="112"/>
      <c r="DH19" s="112"/>
      <c r="DR19" s="112"/>
      <c r="EB19" s="112"/>
      <c r="EL19" s="112"/>
      <c r="EV19" s="112"/>
      <c r="FF19" s="112"/>
      <c r="FP19" s="112"/>
      <c r="FZ19" s="112"/>
      <c r="GJ19" s="112"/>
      <c r="GT19" s="112"/>
      <c r="HD19" s="112"/>
    </row>
    <row xmlns:x14ac="http://schemas.microsoft.com/office/spreadsheetml/2009/9/ac" r="20" s="2" customFormat="true" x14ac:dyDescent="0.25">
      <c r="A20" s="366"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12"/>
      <c r="AZ20" s="112"/>
      <c r="BJ20" s="112"/>
      <c r="BT20" s="112"/>
      <c r="CD20" s="112"/>
      <c r="CN20" s="112"/>
      <c r="CX20" s="112"/>
      <c r="DH20" s="112"/>
      <c r="DR20" s="112"/>
      <c r="EB20" s="112"/>
      <c r="EL20" s="112"/>
      <c r="EV20" s="112"/>
      <c r="FF20" s="112"/>
      <c r="FP20" s="112"/>
      <c r="FZ20" s="112"/>
      <c r="GJ20" s="112"/>
      <c r="GT20" s="112"/>
      <c r="HD20" s="112"/>
    </row>
    <row xmlns:x14ac="http://schemas.microsoft.com/office/spreadsheetml/2009/9/ac" r="21" s="2" customFormat="true" x14ac:dyDescent="0.25">
      <c r="A21" s="366"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12"/>
      <c r="AZ21" s="112"/>
      <c r="BJ21" s="112"/>
      <c r="BT21" s="112"/>
      <c r="CD21" s="112"/>
      <c r="CN21" s="112"/>
      <c r="CX21" s="112"/>
      <c r="DH21" s="112"/>
      <c r="DR21" s="112"/>
      <c r="EB21" s="112"/>
      <c r="EL21" s="112"/>
      <c r="EV21" s="112"/>
      <c r="FF21" s="112"/>
      <c r="FP21" s="112"/>
      <c r="FZ21" s="112"/>
      <c r="GJ21" s="112"/>
      <c r="GT21" s="112"/>
      <c r="HD21" s="112"/>
    </row>
    <row xmlns:x14ac="http://schemas.microsoft.com/office/spreadsheetml/2009/9/ac" r="22" s="2" customFormat="true" x14ac:dyDescent="0.25">
      <c r="A22" s="366"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12"/>
      <c r="AZ22" s="112"/>
      <c r="BJ22" s="112"/>
      <c r="BT22" s="112"/>
      <c r="CD22" s="112"/>
      <c r="CN22" s="112"/>
      <c r="CX22" s="112"/>
      <c r="DH22" s="112"/>
      <c r="DR22" s="112"/>
      <c r="EB22" s="112"/>
      <c r="EL22" s="112"/>
      <c r="EV22" s="112"/>
      <c r="FF22" s="112"/>
      <c r="FP22" s="112"/>
      <c r="FZ22" s="112"/>
      <c r="GJ22" s="112"/>
      <c r="GT22" s="112"/>
      <c r="HD22" s="112"/>
    </row>
    <row xmlns:x14ac="http://schemas.microsoft.com/office/spreadsheetml/2009/9/ac" r="23" s="2" customFormat="true" x14ac:dyDescent="0.25">
      <c r="A23" s="366"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12"/>
      <c r="AZ23" s="112"/>
      <c r="BJ23" s="112"/>
      <c r="BT23" s="112"/>
      <c r="CD23" s="112"/>
      <c r="CN23" s="112"/>
      <c r="CX23" s="112"/>
      <c r="DH23" s="112"/>
      <c r="DR23" s="112"/>
      <c r="EB23" s="112"/>
      <c r="EL23" s="112"/>
      <c r="EV23" s="112"/>
      <c r="FF23" s="112"/>
      <c r="FP23" s="112"/>
      <c r="FZ23" s="112"/>
      <c r="GJ23" s="112"/>
      <c r="GT23" s="112"/>
      <c r="HD23" s="112"/>
    </row>
    <row xmlns:x14ac="http://schemas.microsoft.com/office/spreadsheetml/2009/9/ac" r="24" s="2" customFormat="true" x14ac:dyDescent="0.25">
      <c r="A24" s="366"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12"/>
      <c r="AZ24" s="112"/>
      <c r="BJ24" s="112"/>
      <c r="BT24" s="112"/>
      <c r="CD24" s="112"/>
      <c r="CN24" s="112"/>
      <c r="CX24" s="112"/>
      <c r="DH24" s="112"/>
      <c r="DR24" s="112"/>
      <c r="EB24" s="112"/>
      <c r="EL24" s="112"/>
      <c r="EV24" s="112"/>
      <c r="FF24" s="112"/>
      <c r="FP24" s="112"/>
      <c r="FZ24" s="112"/>
      <c r="GJ24" s="112"/>
      <c r="GT24" s="112"/>
      <c r="HD24" s="112"/>
    </row>
    <row xmlns:x14ac="http://schemas.microsoft.com/office/spreadsheetml/2009/9/ac" r="25" s="2" customFormat="true" x14ac:dyDescent="0.25">
      <c r="A25" s="366"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12"/>
      <c r="AZ25" s="112"/>
      <c r="BJ25" s="112"/>
      <c r="BT25" s="112"/>
      <c r="CD25" s="112"/>
      <c r="CN25" s="112"/>
      <c r="CX25" s="112"/>
      <c r="DH25" s="112"/>
      <c r="DR25" s="112"/>
      <c r="EB25" s="112"/>
      <c r="EL25" s="112"/>
      <c r="EV25" s="112"/>
      <c r="FF25" s="112"/>
      <c r="FP25" s="112"/>
      <c r="FZ25" s="112"/>
      <c r="GJ25" s="112"/>
      <c r="GT25" s="112"/>
      <c r="HD25" s="112"/>
    </row>
    <row xmlns:x14ac="http://schemas.microsoft.com/office/spreadsheetml/2009/9/ac" r="26" s="2" customFormat="true" x14ac:dyDescent="0.25">
      <c r="A26" s="366"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12"/>
      <c r="AZ26" s="112"/>
      <c r="BJ26" s="112"/>
      <c r="BT26" s="112"/>
      <c r="CD26" s="112"/>
      <c r="CN26" s="112"/>
      <c r="CX26" s="112"/>
      <c r="DH26" s="112"/>
      <c r="DR26" s="112"/>
      <c r="EB26" s="112"/>
      <c r="EL26" s="112"/>
      <c r="EV26" s="112"/>
      <c r="FF26" s="112"/>
      <c r="FP26" s="112"/>
      <c r="FZ26" s="112"/>
      <c r="GJ26" s="112"/>
      <c r="GT26" s="112"/>
      <c r="HD26" s="112"/>
    </row>
    <row xmlns:x14ac="http://schemas.microsoft.com/office/spreadsheetml/2009/9/ac" r="27" s="2" customFormat="true" ht="93" customHeight="true" x14ac:dyDescent="0.25">
      <c r="A27" s="366" t="str">
        <f ca="true">IF(ISBLANK('Data Summary'!A29),"",'Data Summary'!A29)</f>
        <v/>
      </c>
      <c r="B27" s="104" t="s">
        <v>12</v>
      </c>
      <c r="C27" s="546" t="s">
        <v>209</v>
      </c>
      <c r="D27" s="547"/>
      <c r="E27" s="547"/>
      <c r="F27" s="547"/>
      <c r="G27" s="547"/>
      <c r="H27" s="547"/>
      <c r="I27" s="548"/>
      <c r="J27" s="10"/>
      <c r="K27" s="13"/>
      <c r="L27" s="104" t="s">
        <v>12</v>
      </c>
      <c r="M27" s="546" t="s">
        <v>238</v>
      </c>
      <c r="N27" s="547"/>
      <c r="O27" s="547"/>
      <c r="P27" s="547"/>
      <c r="Q27" s="547"/>
      <c r="R27" s="547"/>
      <c r="S27" s="548"/>
      <c r="T27" s="10"/>
      <c r="U27" s="13"/>
      <c r="V27" s="104" t="s">
        <v>12</v>
      </c>
      <c r="W27" s="546" t="s">
        <v>241</v>
      </c>
      <c r="X27" s="547"/>
      <c r="Y27" s="547"/>
      <c r="Z27" s="547"/>
      <c r="AA27" s="547"/>
      <c r="AB27" s="547"/>
      <c r="AC27" s="548"/>
      <c r="AD27" s="10"/>
      <c r="AE27" s="13"/>
      <c r="AF27" s="104" t="s">
        <v>12</v>
      </c>
      <c r="AG27" s="546" t="s">
        <v>238</v>
      </c>
      <c r="AH27" s="547"/>
      <c r="AI27" s="547"/>
      <c r="AJ27" s="547"/>
      <c r="AK27" s="547"/>
      <c r="AL27" s="547"/>
      <c r="AM27" s="548"/>
      <c r="AN27" s="10"/>
      <c r="AO27" s="13"/>
      <c r="AP27" s="112"/>
      <c r="AZ27" s="112"/>
      <c r="BJ27" s="112"/>
      <c r="BT27" s="112"/>
      <c r="CD27" s="112"/>
      <c r="CN27" s="112"/>
      <c r="CX27" s="112"/>
      <c r="DH27" s="112"/>
      <c r="DR27" s="112"/>
      <c r="EB27" s="112"/>
      <c r="EL27" s="112"/>
      <c r="EV27" s="112"/>
      <c r="FF27" s="112"/>
      <c r="FP27" s="112"/>
      <c r="FZ27" s="112"/>
      <c r="GJ27" s="112"/>
      <c r="GT27" s="112"/>
      <c r="HD27" s="112"/>
    </row>
    <row xmlns:x14ac="http://schemas.microsoft.com/office/spreadsheetml/2009/9/ac" r="28" s="2" customFormat="true" ht="15.75" customHeight="true" x14ac:dyDescent="0.25">
      <c r="A28" s="366"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c r="AD28" s="10"/>
      <c r="AE28" s="13"/>
      <c r="AF28" s="104"/>
      <c r="AG28" s="58" t="s">
        <v>120</v>
      </c>
      <c r="AH28" s="47"/>
      <c r="AI28" s="47"/>
      <c r="AJ28" s="47"/>
      <c r="AK28" s="47"/>
      <c r="AL28" s="47" t="s">
        <v>158</v>
      </c>
      <c r="AM28" s="89"/>
      <c r="AN28" s="10"/>
      <c r="AO28" s="13"/>
      <c r="AP28" s="112"/>
      <c r="AZ28" s="112"/>
      <c r="BJ28" s="112"/>
      <c r="BT28" s="112"/>
      <c r="CD28" s="112"/>
      <c r="CN28" s="112"/>
      <c r="CX28" s="112"/>
      <c r="DH28" s="112"/>
      <c r="DR28" s="112"/>
      <c r="EB28" s="112"/>
      <c r="EL28" s="112"/>
      <c r="EV28" s="112"/>
      <c r="FF28" s="112"/>
      <c r="FP28" s="112"/>
      <c r="FZ28" s="112"/>
      <c r="GJ28" s="112"/>
      <c r="GT28" s="112"/>
      <c r="HD28" s="112"/>
    </row>
    <row xmlns:x14ac="http://schemas.microsoft.com/office/spreadsheetml/2009/9/ac" r="29" s="2" customFormat="true" ht="15" customHeight="true" x14ac:dyDescent="0.25">
      <c r="A29" s="366"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c r="AD29" s="10"/>
      <c r="AE29" s="13"/>
      <c r="AF29" s="104"/>
      <c r="AG29" s="58" t="s">
        <v>102</v>
      </c>
      <c r="AH29" s="47"/>
      <c r="AI29" s="47"/>
      <c r="AJ29" s="47"/>
      <c r="AK29" s="47"/>
      <c r="AL29" s="47" t="s">
        <v>158</v>
      </c>
      <c r="AM29" s="89"/>
      <c r="AN29" s="10"/>
      <c r="AO29" s="13"/>
      <c r="AP29" s="112"/>
      <c r="AZ29" s="112"/>
      <c r="BJ29" s="112"/>
      <c r="BT29" s="112"/>
      <c r="CD29" s="112"/>
      <c r="CN29" s="112"/>
      <c r="CX29" s="112"/>
      <c r="DH29" s="112"/>
      <c r="DR29" s="112"/>
      <c r="EB29" s="112"/>
      <c r="EL29" s="112"/>
      <c r="EV29" s="112"/>
      <c r="FF29" s="112"/>
      <c r="FP29" s="112"/>
      <c r="FZ29" s="112"/>
      <c r="GJ29" s="112"/>
      <c r="GT29" s="112"/>
      <c r="HD29" s="112"/>
    </row>
    <row xmlns:x14ac="http://schemas.microsoft.com/office/spreadsheetml/2009/9/ac" r="30" s="2" customFormat="true" ht="15" customHeight="true" x14ac:dyDescent="0.25">
      <c r="A30" s="366"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12"/>
      <c r="AZ30" s="112"/>
      <c r="BJ30" s="112"/>
      <c r="BT30" s="112"/>
      <c r="CD30" s="112"/>
      <c r="CN30" s="112"/>
      <c r="CX30" s="112"/>
      <c r="DH30" s="112"/>
      <c r="DR30" s="112"/>
      <c r="EB30" s="112"/>
      <c r="EL30" s="112"/>
      <c r="EV30" s="112"/>
      <c r="FF30" s="112"/>
      <c r="FP30" s="112"/>
      <c r="FZ30" s="112"/>
      <c r="GJ30" s="112"/>
      <c r="GT30" s="112"/>
      <c r="HD30" s="112"/>
    </row>
    <row xmlns:x14ac="http://schemas.microsoft.com/office/spreadsheetml/2009/9/ac" r="31" ht="16.5" customHeight="true" x14ac:dyDescent="0.25">
      <c r="A31" s="366"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row>
    <row xmlns:x14ac="http://schemas.microsoft.com/office/spreadsheetml/2009/9/ac" r="32" ht="16.5" customHeight="true" x14ac:dyDescent="0.25">
      <c r="A32" s="366"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c r="AD32" s="10"/>
      <c r="AE32" s="13"/>
      <c r="AF32" s="104"/>
      <c r="AG32" s="58" t="s">
        <v>103</v>
      </c>
      <c r="AH32" s="47" t="s">
        <v>158</v>
      </c>
      <c r="AI32" s="47"/>
      <c r="AJ32" s="47"/>
      <c r="AK32" s="47"/>
      <c r="AL32" s="47" t="s">
        <v>158</v>
      </c>
      <c r="AM32" s="89" t="s">
        <v>158</v>
      </c>
      <c r="AN32" s="10"/>
      <c r="AO32" s="13"/>
    </row>
    <row xmlns:x14ac="http://schemas.microsoft.com/office/spreadsheetml/2009/9/ac" r="33" ht="16.5" customHeight="true" x14ac:dyDescent="0.25">
      <c r="A33" s="366"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row>
    <row xmlns:x14ac="http://schemas.microsoft.com/office/spreadsheetml/2009/9/ac" r="34" s="3" customFormat="true" ht="16.5" customHeight="true" thickBot="true" x14ac:dyDescent="0.3">
      <c r="A34" s="366"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7"/>
      <c r="AZ34" s="107"/>
      <c r="BJ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66"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66"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66"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66"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66"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66"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66"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66"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66"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66"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66"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66"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66"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66"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66"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66"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66"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66"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66"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66"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66"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66"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66"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66"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66"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66"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66"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66"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66"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66"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66"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66"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66"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66"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66"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66"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66"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66"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66"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66"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66"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66"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66"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66"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66"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66"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66"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66"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66"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66"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66"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66"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66"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66"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66"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66"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66"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66"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66"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66"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66"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66"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66"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66"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66"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66"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66"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66"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66"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66"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66"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66"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66"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66"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66"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66"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66"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66"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66"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66"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66"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66"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66"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66"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66"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66"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66"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66"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66"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66"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66"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66"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66"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66"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66"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66"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66"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66"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66"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66"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66"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66"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66"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66"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66"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66"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66"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66"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66"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66"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66"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66"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66"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66"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66"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66"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66"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row>
    <row xmlns:x14ac="http://schemas.microsoft.com/office/spreadsheetml/2009/9/ac" r="638" s="3" customFormat="true" x14ac:dyDescent="0.25">
      <c r="A638" s="362"/>
      <c r="B638" s="107"/>
      <c r="L638" s="107"/>
      <c r="V638" s="107"/>
      <c r="AF638" s="107"/>
      <c r="AP638" s="107"/>
      <c r="AZ638" s="107"/>
      <c r="BJ638" s="107"/>
      <c r="BT638" s="107"/>
      <c r="CD638" s="107"/>
      <c r="CN638" s="107"/>
      <c r="CX638" s="107"/>
      <c r="DH638" s="107"/>
      <c r="DR638" s="107"/>
      <c r="EB638" s="107"/>
      <c r="EL638" s="107"/>
      <c r="EV638" s="107"/>
      <c r="FF638" s="107"/>
      <c r="FP638" s="107"/>
      <c r="FZ638" s="107"/>
      <c r="GJ638" s="107"/>
      <c r="GT638" s="107"/>
      <c r="HD638" s="107"/>
    </row>
    <row xmlns:x14ac="http://schemas.microsoft.com/office/spreadsheetml/2009/9/ac" r="639" s="3" customFormat="true" x14ac:dyDescent="0.25">
      <c r="A639" s="362"/>
      <c r="B639" s="107"/>
      <c r="L639" s="107"/>
      <c r="V639" s="107"/>
      <c r="AF639" s="107"/>
      <c r="AP639" s="107"/>
      <c r="AZ639" s="107"/>
      <c r="BJ639" s="107"/>
      <c r="BT639" s="107"/>
      <c r="CD639" s="107"/>
      <c r="CN639" s="107"/>
      <c r="CX639" s="107"/>
      <c r="DH639" s="107"/>
      <c r="DR639" s="107"/>
      <c r="EB639" s="107"/>
      <c r="EL639" s="107"/>
      <c r="EV639" s="107"/>
      <c r="FF639" s="107"/>
      <c r="FP639" s="107"/>
      <c r="FZ639" s="107"/>
      <c r="GJ639" s="107"/>
      <c r="GT639" s="107"/>
      <c r="HD639" s="107"/>
    </row>
    <row xmlns:x14ac="http://schemas.microsoft.com/office/spreadsheetml/2009/9/ac" r="640" s="3" customFormat="true" x14ac:dyDescent="0.25">
      <c r="A640" s="362"/>
      <c r="B640" s="107"/>
      <c r="L640" s="107"/>
      <c r="V640" s="107"/>
      <c r="AF640" s="107"/>
      <c r="AP640" s="107"/>
      <c r="AZ640" s="107"/>
      <c r="BJ640" s="107"/>
      <c r="BT640" s="107"/>
      <c r="CD640" s="107"/>
      <c r="CN640" s="107"/>
      <c r="CX640" s="107"/>
      <c r="DH640" s="107"/>
      <c r="DR640" s="107"/>
      <c r="EB640" s="107"/>
      <c r="EL640" s="107"/>
      <c r="EV640" s="107"/>
      <c r="FF640" s="107"/>
      <c r="FP640" s="107"/>
      <c r="FZ640" s="107"/>
      <c r="GJ640" s="107"/>
      <c r="GT640" s="107"/>
      <c r="HD640" s="107"/>
    </row>
  </sheetData>
  <mergeCells count="5">
    <mergeCell ref="C27:I27"/>
    <mergeCell ref="AG27:AM27"/>
    <mergeCell ref="A2:A3"/>
    <mergeCell ref="M27:S27"/>
    <mergeCell ref="W27:AC27"/>
  </mergeCells>
  <hyperlinks>
    <hyperlink ref="A4" location="myrangeS0" display="myrangeS0"/>
    <hyperlink ref="A5" location="myrangeS1" display="myrangeS1"/>
    <hyperlink ref="A6" location="myrangeS2" display="myrangeS2"/>
    <hyperlink ref="A7" location="myrangeS3" display="myrangeS3"/>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myrangeS0</vt:lpstr>
      <vt:lpstr>myrangeS1</vt:lpstr>
      <vt:lpstr>myrangeS2</vt:lpstr>
      <vt:lpstr>myrangeS3</vt:lpstr>
      <vt:lpstr>myrangeW0</vt:lpstr>
      <vt:lpstr>myrangeW1</vt:lpstr>
      <vt:lpstr>myrangeW2</vt:lpstr>
      <vt:lpstr>myrangeW3</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2024-04-24T06:20:42Z</dcterms:modified>
</cp:coreProperties>
</file>